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C:\Users\OZ\Documents\Tarjetas IFAOSC, 2022\"/>
    </mc:Choice>
  </mc:AlternateContent>
  <xr:revisionPtr revIDLastSave="0" documentId="13_ncr:1_{FDFCBC1F-BB8E-4900-9C18-943CF8FE0ABB}" xr6:coauthVersionLast="36" xr6:coauthVersionMax="47" xr10:uidLastSave="{00000000-0000-0000-0000-000000000000}"/>
  <bookViews>
    <workbookView xWindow="0" yWindow="0" windowWidth="23040" windowHeight="9060" xr2:uid="{00000000-000D-0000-FFFF-FFFF00000000}"/>
  </bookViews>
  <sheets>
    <sheet name="Resultado General" sheetId="4" r:id="rId1"/>
    <sheet name="Marco Jurídico" sheetId="1" r:id="rId2"/>
    <sheet name="Marco Institucional" sheetId="2" r:id="rId3"/>
    <sheet name="Marco Programático" sheetId="3" r:id="rId4"/>
  </sheets>
  <calcPr calcId="191029"/>
  <extLst>
    <ext uri="GoogleSheetsCustomDataVersion1">
      <go:sheetsCustomData xmlns:go="http://customooxmlschemas.google.com/" r:id="rId7" roundtripDataSignature="AMtx7mgEaMyF5r4+ieEOTx0iPQWBDzy82A=="/>
    </ext>
  </extLst>
</workbook>
</file>

<file path=xl/calcChain.xml><?xml version="1.0" encoding="utf-8"?>
<calcChain xmlns="http://schemas.openxmlformats.org/spreadsheetml/2006/main">
  <c r="D4" i="1" l="1"/>
  <c r="F19" i="2" l="1"/>
  <c r="F3" i="2"/>
  <c r="D16" i="3"/>
  <c r="D15" i="3"/>
  <c r="D14" i="3"/>
  <c r="D13" i="3"/>
  <c r="D12" i="3"/>
  <c r="D11" i="3"/>
  <c r="D10" i="3"/>
  <c r="D9" i="3"/>
  <c r="D8" i="3"/>
  <c r="D7" i="3"/>
  <c r="D5" i="3" l="1"/>
  <c r="D6" i="3"/>
  <c r="D6" i="1"/>
  <c r="D24" i="1" l="1"/>
  <c r="D25" i="1"/>
  <c r="D20" i="2" l="1"/>
  <c r="D7" i="1"/>
  <c r="D18" i="2"/>
  <c r="D7" i="2"/>
  <c r="D16" i="1"/>
  <c r="D15" i="1"/>
  <c r="D15" i="2"/>
  <c r="D13" i="2"/>
  <c r="D17" i="2"/>
  <c r="D6" i="2"/>
  <c r="D5" i="2"/>
  <c r="D4" i="2"/>
  <c r="D3" i="2"/>
  <c r="E3" i="2" s="1"/>
  <c r="D21" i="1"/>
  <c r="D14" i="1"/>
  <c r="D13" i="1"/>
  <c r="D12" i="1"/>
  <c r="D11" i="1"/>
  <c r="D10" i="1"/>
  <c r="D9" i="1"/>
  <c r="D8" i="1"/>
  <c r="D20" i="1"/>
  <c r="D18" i="1"/>
  <c r="D17" i="1"/>
  <c r="D26" i="1"/>
  <c r="D17" i="3"/>
  <c r="E17" i="3" s="1"/>
  <c r="F17" i="3" s="1"/>
  <c r="D3" i="3"/>
  <c r="D4" i="3"/>
  <c r="D21" i="2"/>
  <c r="D19" i="2"/>
  <c r="D16" i="2"/>
  <c r="D14" i="2"/>
  <c r="D12" i="2"/>
  <c r="D11" i="2"/>
  <c r="D10" i="2"/>
  <c r="D9" i="2"/>
  <c r="D8" i="2"/>
  <c r="D23" i="1"/>
  <c r="D22" i="1"/>
  <c r="D19" i="1"/>
  <c r="D5" i="1"/>
  <c r="D3" i="1"/>
  <c r="E3" i="3" l="1"/>
  <c r="F3" i="3" s="1"/>
  <c r="E7" i="3"/>
  <c r="F7" i="3" s="1"/>
  <c r="E19" i="2"/>
  <c r="E8" i="2"/>
  <c r="F8" i="2" s="1"/>
  <c r="E5" i="2"/>
  <c r="F5" i="2" s="1"/>
  <c r="E14" i="1"/>
  <c r="F14" i="1" s="1"/>
  <c r="E11" i="1"/>
  <c r="F11" i="1" s="1"/>
  <c r="E3" i="1"/>
  <c r="F3" i="1" s="1"/>
  <c r="E24" i="1"/>
  <c r="F24" i="1" s="1"/>
  <c r="F18" i="3" l="1"/>
  <c r="F19" i="3" s="1"/>
  <c r="A10" i="4" s="1"/>
  <c r="F22" i="2"/>
  <c r="F23" i="2" s="1"/>
  <c r="A7" i="4" s="1"/>
  <c r="F27" i="1"/>
  <c r="F28" i="1" s="1"/>
  <c r="A4" i="4" s="1"/>
  <c r="E14" i="4" l="1"/>
</calcChain>
</file>

<file path=xl/sharedStrings.xml><?xml version="1.0" encoding="utf-8"?>
<sst xmlns="http://schemas.openxmlformats.org/spreadsheetml/2006/main" count="149" uniqueCount="93">
  <si>
    <t>Valor resultante</t>
  </si>
  <si>
    <t>Ponderación de subdimensión</t>
  </si>
  <si>
    <t xml:space="preserve">Ley de fomento  </t>
  </si>
  <si>
    <t>Existencia de ley de fomento</t>
  </si>
  <si>
    <t>Sí</t>
  </si>
  <si>
    <t>Existencia de reglamento</t>
  </si>
  <si>
    <t>Actividades de fomento</t>
  </si>
  <si>
    <t>Derechos y obligaciones de las OSC</t>
  </si>
  <si>
    <t>Registro para las OSC a nivel estatal</t>
  </si>
  <si>
    <t>Autonomía</t>
  </si>
  <si>
    <t xml:space="preserve">Regulaciones </t>
  </si>
  <si>
    <t>Infracciones</t>
  </si>
  <si>
    <t>Sanciones</t>
  </si>
  <si>
    <t>Medios de impugnación</t>
  </si>
  <si>
    <t>Representación en organismo(s) de participación y/o consulta</t>
  </si>
  <si>
    <t>Nombramiento de integrantes</t>
  </si>
  <si>
    <t>Funciones en organismo(s) de participación y/o consulta</t>
  </si>
  <si>
    <t>Evaluación/evaluación conjunta de políticas y acciones de fomento</t>
  </si>
  <si>
    <t>Plan de trabajo/informe anual</t>
  </si>
  <si>
    <t>Secretaria(o) Técnica(o)/Ejecutiva(o)</t>
  </si>
  <si>
    <t xml:space="preserve">Presupuesto propio </t>
  </si>
  <si>
    <t>Presupuesto</t>
  </si>
  <si>
    <t>Presupuesto a acciones o programas de fomento</t>
  </si>
  <si>
    <t>Estímulos fiscales estatales o municipales</t>
  </si>
  <si>
    <t>Promedio ponderado</t>
  </si>
  <si>
    <t>Resultado final</t>
  </si>
  <si>
    <t>Ponderación por subdimensión</t>
  </si>
  <si>
    <t>Documentos rectores de políticas enfocados a las OSC</t>
  </si>
  <si>
    <t>Plan Estatal de Desarrollo</t>
  </si>
  <si>
    <t>Programa sectorial de la entidad responsable</t>
  </si>
  <si>
    <t>Entidad responsable de las OSC</t>
  </si>
  <si>
    <t>Jerarquía institucional</t>
  </si>
  <si>
    <t>Organismos estatales de participación y consulta</t>
  </si>
  <si>
    <t>Órgano de fomento y/o consulta integrados (de acuerdo con la entidad)</t>
  </si>
  <si>
    <t>Reglamento</t>
  </si>
  <si>
    <t>Convocatoria (publicada)</t>
  </si>
  <si>
    <t>Cuenta con información sobre reuniones (minutas y/o actas)</t>
  </si>
  <si>
    <t>Plan de trabajo/informe/seguimiento de acuerdos</t>
  </si>
  <si>
    <t>Cuenta con presupuesto asignado</t>
  </si>
  <si>
    <t>Registro para las OSC a nivel estatal (institucional)</t>
  </si>
  <si>
    <t>Existencia</t>
  </si>
  <si>
    <t>Desglose de información</t>
  </si>
  <si>
    <t>Indicaciones del proceso de registro y renovación (instrucciones, documentación requerida, formatos de registro, actualización, informe, contacto)</t>
  </si>
  <si>
    <t xml:space="preserve">Programa de fomento </t>
  </si>
  <si>
    <t>Recursos histórico</t>
  </si>
  <si>
    <t>Reglas de operación</t>
  </si>
  <si>
    <t>Disponible al público</t>
  </si>
  <si>
    <t>Convocatoria</t>
  </si>
  <si>
    <t>Criterios de elegibilidad</t>
  </si>
  <si>
    <t>Publicación de resultados</t>
  </si>
  <si>
    <t>Otras acciones de fomento</t>
  </si>
  <si>
    <t>Mayor número de derechos</t>
  </si>
  <si>
    <t>Cuenta con ambos organismos (de fomento y consultivo) o uno solo que contempla funciones consultivas</t>
  </si>
  <si>
    <t>Página web</t>
  </si>
  <si>
    <t>Redes sociales</t>
  </si>
  <si>
    <t>Funciones Secretaria(o)</t>
  </si>
  <si>
    <t>Organismos estatales de participación y/o consulta</t>
  </si>
  <si>
    <t>No</t>
  </si>
  <si>
    <t>Parcialmente</t>
  </si>
  <si>
    <t>Dirección</t>
  </si>
  <si>
    <t>Básica</t>
  </si>
  <si>
    <t>Nula</t>
  </si>
  <si>
    <t>Informe parcial y seguimiento (ROP)</t>
  </si>
  <si>
    <t>Informe financiero (ROP)</t>
  </si>
  <si>
    <t>Informe final (Físicos)</t>
  </si>
  <si>
    <t>Informe financiero (Físicos)</t>
  </si>
  <si>
    <t>Informe final (ROP)</t>
  </si>
  <si>
    <t>Informe parcial y seguimiento (Físicos)</t>
  </si>
  <si>
    <t>Recursos comparativo nacional</t>
  </si>
  <si>
    <t xml:space="preserve">Índice </t>
  </si>
  <si>
    <t>Fomento económico</t>
  </si>
  <si>
    <t>Acciones de fomento económico</t>
  </si>
  <si>
    <t>Q4 y valores atípicos superiores</t>
  </si>
  <si>
    <t>Marco Institucional (35%)</t>
  </si>
  <si>
    <t>Marco Jurídico (20%)</t>
  </si>
  <si>
    <t>Marco Programático (45%)</t>
  </si>
  <si>
    <t>Colima</t>
  </si>
  <si>
    <t>*No se específica que puesto tiene el secretario técnico (honorífico/remunerado)</t>
  </si>
  <si>
    <t>** El número total de representantes no es fijo, ya que depende del número de OSC con registro vigente por lo tanto no es claro como es la representación en los organismos de participación y/o consulta</t>
  </si>
  <si>
    <t>Actualizada una red</t>
  </si>
  <si>
    <t>Interrumpida</t>
  </si>
  <si>
    <t>Plan/Programa de fomento</t>
  </si>
  <si>
    <t>Otros</t>
  </si>
  <si>
    <t>Continuidad</t>
  </si>
  <si>
    <t>Reconocimiento de grupos no constituidos (colectivos, redes y/o agrupaciones)</t>
  </si>
  <si>
    <t>Presupuesto para otros grupos no constituidos (colectivos, redes y agrupaciones)</t>
  </si>
  <si>
    <t>Reforma en el último año</t>
  </si>
  <si>
    <t>Honorífico</t>
  </si>
  <si>
    <t>Q2</t>
  </si>
  <si>
    <t>Si</t>
  </si>
  <si>
    <t>Sólo páginas oficiales o RRSS</t>
  </si>
  <si>
    <t>Sí (en ROP)</t>
  </si>
  <si>
    <t>Disponible al público con información básica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</si>
</sst>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sz val="11"/>
      <color theme="1"/>
      <name val="Calibri"/>
      <family val="2"/>
      <scheme val="minor"/>
    </font>
    <font>
      <b/>
      <sz val="20"/>
      <color theme="0"/>
      <name val="Calibri"/>
      <family val="2"/>
    </font>
    <font>
      <sz val="11"/>
      <name val="Calibri"/>
      <family val="2"/>
    </font>
    <font>
      <sz val="11"/>
      <color theme="1"/>
      <name val="Calibri"/>
      <family val="2"/>
    </font>
    <font>
      <b/>
      <sz val="10"/>
      <color theme="1"/>
      <name val="Calibri"/>
      <family val="2"/>
    </font>
    <font>
      <sz val="10"/>
      <color theme="1"/>
      <name val="Calibri"/>
      <family val="2"/>
    </font>
    <font>
      <b/>
      <sz val="10"/>
      <color theme="0"/>
      <name val="Calibri"/>
      <family val="2"/>
    </font>
    <font>
      <b/>
      <sz val="10"/>
      <name val="Calibri"/>
      <family val="2"/>
    </font>
    <font>
      <sz val="10"/>
      <name val="Calibri"/>
      <family val="2"/>
    </font>
    <font>
      <sz val="10"/>
      <color theme="1"/>
      <name val="Calibri"/>
      <family val="2"/>
      <scheme val="minor"/>
    </font>
    <font>
      <b/>
      <sz val="12"/>
      <color theme="0"/>
      <name val="Calibri"/>
      <family val="2"/>
      <scheme val="minor"/>
    </font>
    <font>
      <b/>
      <sz val="18"/>
      <color theme="1"/>
      <name val="Calibri"/>
      <family val="2"/>
      <scheme val="minor"/>
    </font>
    <font>
      <b/>
      <sz val="18"/>
      <color theme="0"/>
      <name val="Calibri"/>
      <family val="2"/>
      <scheme val="minor"/>
    </font>
    <font>
      <b/>
      <sz val="16"/>
      <color theme="1"/>
      <name val="Calibri"/>
      <family val="2"/>
      <scheme val="minor"/>
    </font>
    <font>
      <b/>
      <sz val="20"/>
      <color theme="0"/>
      <name val="Calibri"/>
      <family val="2"/>
      <scheme val="minor"/>
    </font>
    <font>
      <b/>
      <sz val="10"/>
      <color theme="1"/>
      <name val="Calibri"/>
      <family val="2"/>
      <scheme val="minor"/>
    </font>
    <font>
      <sz val="8"/>
      <color theme="1"/>
      <name val="Calibri"/>
      <family val="2"/>
    </font>
    <font>
      <sz val="8"/>
      <color theme="1"/>
      <name val="Calibri"/>
      <family val="2"/>
      <scheme val="minor"/>
    </font>
  </fonts>
  <fills count="30">
    <fill>
      <patternFill patternType="none"/>
    </fill>
    <fill>
      <patternFill patternType="gray125"/>
    </fill>
    <fill>
      <patternFill patternType="solid">
        <fgColor rgb="FF1F3864"/>
        <bgColor rgb="FF1F3864"/>
      </patternFill>
    </fill>
    <fill>
      <patternFill patternType="solid">
        <fgColor rgb="FF3A3838"/>
        <bgColor rgb="FF3A3838"/>
      </patternFill>
    </fill>
    <fill>
      <patternFill patternType="solid">
        <fgColor rgb="FFFFC000"/>
        <bgColor rgb="FFFFC000"/>
      </patternFill>
    </fill>
    <fill>
      <patternFill patternType="solid">
        <fgColor rgb="FFC00000"/>
        <bgColor rgb="FFC00000"/>
      </patternFill>
    </fill>
    <fill>
      <patternFill patternType="solid">
        <fgColor rgb="FFB4C6E7"/>
        <bgColor rgb="FFB4C6E7"/>
      </patternFill>
    </fill>
    <fill>
      <patternFill patternType="solid">
        <fgColor rgb="FFD8D8D8"/>
        <bgColor rgb="FFD8D8D8"/>
      </patternFill>
    </fill>
    <fill>
      <patternFill patternType="solid">
        <fgColor rgb="FFDADADA"/>
        <bgColor rgb="FFDADADA"/>
      </patternFill>
    </fill>
    <fill>
      <patternFill patternType="solid">
        <fgColor rgb="FF385623"/>
        <bgColor rgb="FF385623"/>
      </patternFill>
    </fill>
    <fill>
      <patternFill patternType="solid">
        <fgColor rgb="FFA8D08D"/>
        <bgColor rgb="FFA8D08D"/>
      </patternFill>
    </fill>
    <fill>
      <patternFill patternType="solid">
        <fgColor rgb="FFE2EFD9"/>
        <bgColor rgb="FFE2EFD9"/>
      </patternFill>
    </fill>
    <fill>
      <patternFill patternType="solid">
        <fgColor rgb="FF833C0B"/>
        <bgColor rgb="FF833C0B"/>
      </patternFill>
    </fill>
    <fill>
      <patternFill patternType="solid">
        <fgColor theme="7"/>
        <bgColor theme="7"/>
      </patternFill>
    </fill>
    <fill>
      <patternFill patternType="solid">
        <fgColor rgb="FFF4B083"/>
        <bgColor rgb="FFF4B083"/>
      </patternFill>
    </fill>
    <fill>
      <patternFill patternType="solid">
        <fgColor rgb="FFFBE4D5"/>
        <bgColor rgb="FFFBE4D5"/>
      </patternFill>
    </fill>
    <fill>
      <patternFill patternType="solid">
        <fgColor theme="4" tint="0.59999389629810485"/>
        <bgColor rgb="FFB4C6E7"/>
      </patternFill>
    </fill>
    <fill>
      <patternFill patternType="solid">
        <fgColor theme="9" tint="0.79998168889431442"/>
        <bgColor rgb="FFE2EFD9"/>
      </patternFill>
    </fill>
    <fill>
      <patternFill patternType="solid">
        <fgColor theme="9" tint="0.39997558519241921"/>
        <bgColor rgb="FFA8D08D"/>
      </patternFill>
    </fill>
    <fill>
      <patternFill patternType="solid">
        <fgColor theme="5" tint="0.39997558519241921"/>
        <bgColor rgb="FFF4B083"/>
      </patternFill>
    </fill>
    <fill>
      <patternFill patternType="solid">
        <fgColor theme="4" tint="-0.499984740745262"/>
        <bgColor indexed="64"/>
      </patternFill>
    </fill>
    <fill>
      <patternFill patternType="solid">
        <fgColor theme="9" tint="-0.49998474074526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C00000"/>
        <bgColor indexed="64"/>
      </patternFill>
    </fill>
    <fill>
      <patternFill patternType="solid">
        <fgColor theme="2" tint="-0.499984740745262"/>
        <bgColor indexed="64"/>
      </patternFill>
    </fill>
    <fill>
      <patternFill patternType="solid">
        <fgColor theme="5" tint="0.79998168889431442"/>
        <bgColor rgb="FFF4B083"/>
      </patternFill>
    </fill>
  </fills>
  <borders count="37">
    <border>
      <left/>
      <right/>
      <top/>
      <bottom/>
      <diagonal/>
    </border>
    <border>
      <left/>
      <right/>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thin">
        <color rgb="FF000000"/>
      </top>
      <bottom style="thin">
        <color rgb="FF000000"/>
      </bottom>
      <diagonal/>
    </border>
    <border>
      <left/>
      <right/>
      <top style="thin">
        <color rgb="FF000000"/>
      </top>
      <bottom/>
      <diagonal/>
    </border>
    <border>
      <left/>
      <right/>
      <top/>
      <bottom style="medium">
        <color indexed="64"/>
      </bottom>
      <diagonal/>
    </border>
    <border>
      <left/>
      <right/>
      <top style="thin">
        <color rgb="FF000000"/>
      </top>
      <bottom style="medium">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81">
    <xf numFmtId="0" fontId="0" fillId="0" borderId="0" xfId="0" applyFont="1" applyAlignment="1"/>
    <xf numFmtId="0" fontId="4" fillId="0" borderId="0" xfId="0" applyFont="1"/>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2" fontId="7" fillId="5" borderId="15" xfId="0" applyNumberFormat="1" applyFont="1" applyFill="1" applyBorder="1" applyAlignment="1">
      <alignment horizontal="center" vertical="center" wrapText="1"/>
    </xf>
    <xf numFmtId="0" fontId="0" fillId="0" borderId="1" xfId="0" applyFont="1" applyBorder="1" applyAlignment="1"/>
    <xf numFmtId="0" fontId="6" fillId="10" borderId="9" xfId="0" applyFont="1" applyFill="1" applyBorder="1" applyAlignment="1">
      <alignment horizontal="left" vertical="center" wrapText="1"/>
    </xf>
    <xf numFmtId="0" fontId="6" fillId="10" borderId="13"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6" fillId="17" borderId="11" xfId="0" applyFont="1" applyFill="1" applyBorder="1" applyAlignment="1">
      <alignment horizontal="left" vertical="center" wrapText="1"/>
    </xf>
    <xf numFmtId="0" fontId="6" fillId="17" borderId="13" xfId="0" applyFont="1" applyFill="1" applyBorder="1" applyAlignment="1">
      <alignment horizontal="left" vertical="center" wrapText="1"/>
    </xf>
    <xf numFmtId="0" fontId="6" fillId="10" borderId="11" xfId="0" applyFont="1" applyFill="1" applyBorder="1" applyAlignment="1">
      <alignment horizontal="left" vertical="center" wrapText="1"/>
    </xf>
    <xf numFmtId="0" fontId="6" fillId="18" borderId="11" xfId="0" applyFont="1" applyFill="1" applyBorder="1" applyAlignment="1">
      <alignment horizontal="left" vertical="center" wrapText="1"/>
    </xf>
    <xf numFmtId="0" fontId="6" fillId="18" borderId="13" xfId="0" applyFont="1" applyFill="1" applyBorder="1" applyAlignment="1">
      <alignment horizontal="left" vertical="center" wrapText="1"/>
    </xf>
    <xf numFmtId="0" fontId="6" fillId="11" borderId="11" xfId="0" applyFont="1" applyFill="1" applyBorder="1" applyAlignment="1">
      <alignment horizontal="left" vertical="center" wrapText="1"/>
    </xf>
    <xf numFmtId="0" fontId="6" fillId="11" borderId="13" xfId="0" applyFont="1" applyFill="1" applyBorder="1" applyAlignment="1">
      <alignment horizontal="left" vertical="center" wrapText="1"/>
    </xf>
    <xf numFmtId="2" fontId="6" fillId="10" borderId="9" xfId="0" applyNumberFormat="1" applyFont="1" applyFill="1" applyBorder="1" applyAlignment="1">
      <alignment horizontal="center" vertical="center" wrapText="1"/>
    </xf>
    <xf numFmtId="2" fontId="6" fillId="10" borderId="13" xfId="0" applyNumberFormat="1" applyFont="1" applyFill="1" applyBorder="1" applyAlignment="1">
      <alignment horizontal="center" vertical="center" wrapText="1"/>
    </xf>
    <xf numFmtId="2" fontId="6" fillId="11" borderId="9" xfId="0" applyNumberFormat="1" applyFont="1" applyFill="1" applyBorder="1" applyAlignment="1">
      <alignment horizontal="center" vertical="center" wrapText="1"/>
    </xf>
    <xf numFmtId="2" fontId="6" fillId="17" borderId="11" xfId="0" applyNumberFormat="1" applyFont="1" applyFill="1" applyBorder="1" applyAlignment="1">
      <alignment horizontal="center" vertical="center" wrapText="1"/>
    </xf>
    <xf numFmtId="2" fontId="6" fillId="17" borderId="13" xfId="0" applyNumberFormat="1" applyFont="1" applyFill="1" applyBorder="1" applyAlignment="1">
      <alignment horizontal="center" vertical="center" wrapText="1"/>
    </xf>
    <xf numFmtId="2" fontId="6" fillId="10" borderId="11" xfId="0" applyNumberFormat="1" applyFont="1" applyFill="1" applyBorder="1" applyAlignment="1">
      <alignment horizontal="center" vertical="center" wrapText="1"/>
    </xf>
    <xf numFmtId="2" fontId="6" fillId="18" borderId="11" xfId="0" applyNumberFormat="1" applyFont="1" applyFill="1" applyBorder="1" applyAlignment="1">
      <alignment horizontal="center" vertical="center" wrapText="1"/>
    </xf>
    <xf numFmtId="2" fontId="6" fillId="18" borderId="13" xfId="0" applyNumberFormat="1" applyFont="1" applyFill="1" applyBorder="1" applyAlignment="1">
      <alignment horizontal="center" vertical="center" wrapText="1"/>
    </xf>
    <xf numFmtId="2" fontId="6" fillId="11" borderId="2" xfId="0" applyNumberFormat="1" applyFont="1" applyFill="1" applyBorder="1" applyAlignment="1">
      <alignment horizontal="center" vertical="center" wrapText="1"/>
    </xf>
    <xf numFmtId="2" fontId="6" fillId="11" borderId="18" xfId="0" applyNumberFormat="1" applyFont="1" applyFill="1" applyBorder="1" applyAlignment="1">
      <alignment horizontal="center" vertical="center" wrapText="1"/>
    </xf>
    <xf numFmtId="2" fontId="6" fillId="11" borderId="21" xfId="0" applyNumberFormat="1" applyFont="1" applyFill="1" applyBorder="1" applyAlignment="1">
      <alignment horizontal="center" vertical="center" wrapText="1"/>
    </xf>
    <xf numFmtId="2" fontId="6" fillId="6" borderId="9" xfId="0" applyNumberFormat="1" applyFont="1" applyFill="1" applyBorder="1" applyAlignment="1">
      <alignment horizontal="center" vertical="center" wrapText="1"/>
    </xf>
    <xf numFmtId="2" fontId="6" fillId="6" borderId="11" xfId="0" applyNumberFormat="1" applyFont="1" applyFill="1" applyBorder="1" applyAlignment="1">
      <alignment horizontal="center" vertical="center" wrapText="1"/>
    </xf>
    <xf numFmtId="2" fontId="6" fillId="16" borderId="11" xfId="0" applyNumberFormat="1" applyFont="1" applyFill="1" applyBorder="1" applyAlignment="1">
      <alignment horizontal="center" vertical="center" wrapText="1"/>
    </xf>
    <xf numFmtId="2" fontId="6" fillId="6" borderId="13" xfId="0" applyNumberFormat="1" applyFont="1" applyFill="1" applyBorder="1" applyAlignment="1">
      <alignment horizontal="center" vertical="center" wrapText="1"/>
    </xf>
    <xf numFmtId="2" fontId="6" fillId="7" borderId="2" xfId="0" applyNumberFormat="1" applyFont="1" applyFill="1" applyBorder="1" applyAlignment="1">
      <alignment horizontal="center" vertical="center" wrapText="1"/>
    </xf>
    <xf numFmtId="2" fontId="6" fillId="7" borderId="18" xfId="0" applyNumberFormat="1" applyFont="1" applyFill="1" applyBorder="1" applyAlignment="1">
      <alignment horizontal="center" vertical="center" wrapText="1"/>
    </xf>
    <xf numFmtId="2" fontId="6" fillId="7" borderId="19" xfId="0" applyNumberFormat="1" applyFont="1" applyFill="1" applyBorder="1" applyAlignment="1">
      <alignment horizontal="center" vertical="center" wrapText="1"/>
    </xf>
    <xf numFmtId="2" fontId="6" fillId="8" borderId="9" xfId="0" applyNumberFormat="1" applyFont="1" applyFill="1" applyBorder="1" applyAlignment="1">
      <alignment horizontal="center" vertical="center" wrapText="1"/>
    </xf>
    <xf numFmtId="2" fontId="6" fillId="8" borderId="11" xfId="0" applyNumberFormat="1" applyFont="1" applyFill="1" applyBorder="1" applyAlignment="1">
      <alignment horizontal="center" vertical="center" wrapText="1"/>
    </xf>
    <xf numFmtId="2" fontId="6" fillId="8" borderId="13" xfId="0"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2" fontId="7" fillId="5" borderId="15" xfId="0" applyNumberFormat="1" applyFont="1" applyFill="1" applyBorder="1" applyAlignment="1">
      <alignment horizontal="center" vertical="center"/>
    </xf>
    <xf numFmtId="2" fontId="6" fillId="10" borderId="14" xfId="0" applyNumberFormat="1" applyFont="1" applyFill="1" applyBorder="1" applyAlignment="1">
      <alignment horizontal="center" vertical="center" wrapText="1"/>
    </xf>
    <xf numFmtId="2" fontId="6" fillId="6" borderId="14" xfId="0" applyNumberFormat="1" applyFont="1" applyFill="1" applyBorder="1" applyAlignment="1">
      <alignment horizontal="center" vertical="center" wrapText="1"/>
    </xf>
    <xf numFmtId="0" fontId="7" fillId="5" borderId="19" xfId="0" applyFont="1" applyFill="1" applyBorder="1" applyAlignment="1">
      <alignment horizontal="center" vertical="center"/>
    </xf>
    <xf numFmtId="0" fontId="7" fillId="5" borderId="22" xfId="0" applyFont="1" applyFill="1" applyBorder="1" applyAlignment="1">
      <alignment horizontal="center" vertical="center" wrapText="1"/>
    </xf>
    <xf numFmtId="0" fontId="6" fillId="6" borderId="9" xfId="0" applyFont="1" applyFill="1" applyBorder="1" applyAlignment="1">
      <alignment vertical="center" wrapText="1"/>
    </xf>
    <xf numFmtId="0" fontId="6" fillId="6" borderId="11" xfId="0" applyFont="1" applyFill="1" applyBorder="1" applyAlignment="1">
      <alignment vertical="center" wrapText="1"/>
    </xf>
    <xf numFmtId="0" fontId="6" fillId="16" borderId="11"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13" xfId="0" applyFont="1" applyFill="1" applyBorder="1" applyAlignment="1">
      <alignment vertical="center" wrapText="1"/>
    </xf>
    <xf numFmtId="0" fontId="6" fillId="7" borderId="9" xfId="0" applyFont="1" applyFill="1" applyBorder="1" applyAlignment="1">
      <alignment vertical="center" wrapText="1"/>
    </xf>
    <xf numFmtId="0" fontId="6" fillId="7" borderId="11" xfId="0" applyFont="1" applyFill="1" applyBorder="1" applyAlignment="1">
      <alignment vertical="center" wrapText="1"/>
    </xf>
    <xf numFmtId="0" fontId="6" fillId="7" borderId="13" xfId="0" applyFont="1" applyFill="1" applyBorder="1" applyAlignment="1">
      <alignment vertical="center" wrapText="1"/>
    </xf>
    <xf numFmtId="0" fontId="6" fillId="6" borderId="2" xfId="0" applyFont="1" applyFill="1" applyBorder="1" applyAlignment="1">
      <alignment vertical="center" wrapText="1"/>
    </xf>
    <xf numFmtId="0" fontId="6" fillId="6" borderId="18" xfId="0" applyFont="1" applyFill="1" applyBorder="1" applyAlignment="1">
      <alignment vertical="center" wrapText="1"/>
    </xf>
    <xf numFmtId="0" fontId="6" fillId="16" borderId="18" xfId="0" applyFont="1" applyFill="1" applyBorder="1" applyAlignment="1">
      <alignment vertical="center" wrapText="1"/>
    </xf>
    <xf numFmtId="0" fontId="6" fillId="6" borderId="1" xfId="0" applyFont="1" applyFill="1" applyBorder="1" applyAlignment="1">
      <alignment vertical="center" wrapText="1"/>
    </xf>
    <xf numFmtId="0" fontId="6" fillId="6" borderId="19" xfId="0" applyFont="1" applyFill="1" applyBorder="1" applyAlignment="1">
      <alignment vertical="center" wrapText="1"/>
    </xf>
    <xf numFmtId="0" fontId="6" fillId="7" borderId="9" xfId="0" applyFont="1" applyFill="1" applyBorder="1" applyAlignment="1">
      <alignment horizontal="left" vertical="center" wrapText="1"/>
    </xf>
    <xf numFmtId="0" fontId="0" fillId="0" borderId="0" xfId="0" applyFont="1" applyAlignment="1">
      <alignment vertical="center"/>
    </xf>
    <xf numFmtId="0" fontId="6" fillId="16" borderId="11" xfId="0" applyFont="1" applyFill="1" applyBorder="1" applyAlignment="1">
      <alignment vertical="center" wrapText="1"/>
    </xf>
    <xf numFmtId="0" fontId="6" fillId="8" borderId="9" xfId="0" applyFont="1" applyFill="1" applyBorder="1" applyAlignment="1">
      <alignment vertical="center" wrapText="1"/>
    </xf>
    <xf numFmtId="0" fontId="6" fillId="8" borderId="11" xfId="0" applyFont="1" applyFill="1" applyBorder="1" applyAlignment="1">
      <alignment vertical="center" wrapText="1"/>
    </xf>
    <xf numFmtId="0" fontId="6" fillId="8" borderId="13" xfId="0" applyFont="1" applyFill="1" applyBorder="1" applyAlignment="1">
      <alignment vertical="center" wrapText="1"/>
    </xf>
    <xf numFmtId="0" fontId="1" fillId="0" borderId="0" xfId="0" applyFont="1" applyAlignment="1"/>
    <xf numFmtId="0" fontId="0" fillId="0" borderId="0" xfId="0" applyFont="1" applyAlignment="1"/>
    <xf numFmtId="0" fontId="6" fillId="10" borderId="9" xfId="0" applyFont="1" applyFill="1" applyBorder="1" applyAlignment="1">
      <alignment vertical="center" wrapText="1"/>
    </xf>
    <xf numFmtId="0" fontId="6" fillId="10" borderId="13" xfId="0" applyFont="1" applyFill="1" applyBorder="1" applyAlignment="1">
      <alignment vertical="center" wrapText="1"/>
    </xf>
    <xf numFmtId="0" fontId="6" fillId="11" borderId="9" xfId="0" applyFont="1" applyFill="1" applyBorder="1" applyAlignment="1">
      <alignment vertical="center" wrapText="1"/>
    </xf>
    <xf numFmtId="0" fontId="6" fillId="17" borderId="11" xfId="0" applyFont="1" applyFill="1" applyBorder="1" applyAlignment="1">
      <alignment vertical="center" wrapText="1"/>
    </xf>
    <xf numFmtId="0" fontId="6" fillId="17" borderId="13" xfId="0" applyFont="1" applyFill="1" applyBorder="1" applyAlignment="1">
      <alignment vertical="center" wrapText="1"/>
    </xf>
    <xf numFmtId="0" fontId="6" fillId="10" borderId="11" xfId="0" applyFont="1" applyFill="1" applyBorder="1" applyAlignment="1">
      <alignment vertical="center" wrapText="1"/>
    </xf>
    <xf numFmtId="0" fontId="6" fillId="18" borderId="11" xfId="0" applyFont="1" applyFill="1" applyBorder="1" applyAlignment="1">
      <alignment vertical="center" wrapText="1"/>
    </xf>
    <xf numFmtId="0" fontId="6" fillId="18" borderId="13" xfId="0" applyFont="1" applyFill="1" applyBorder="1" applyAlignment="1">
      <alignment vertical="center" wrapText="1"/>
    </xf>
    <xf numFmtId="0" fontId="6" fillId="11" borderId="11" xfId="0" applyFont="1" applyFill="1" applyBorder="1" applyAlignment="1">
      <alignment vertical="center" wrapText="1"/>
    </xf>
    <xf numFmtId="0" fontId="6" fillId="11" borderId="13" xfId="0" applyFont="1" applyFill="1" applyBorder="1" applyAlignment="1">
      <alignment vertical="center" wrapText="1"/>
    </xf>
    <xf numFmtId="0" fontId="4" fillId="0" borderId="0" xfId="0" applyFont="1" applyAlignment="1">
      <alignment vertical="center"/>
    </xf>
    <xf numFmtId="0" fontId="4" fillId="3" borderId="17" xfId="0" applyFont="1" applyFill="1" applyBorder="1" applyAlignment="1">
      <alignment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4" borderId="22" xfId="0" applyFont="1" applyFill="1" applyBorder="1" applyAlignment="1">
      <alignment vertical="center"/>
    </xf>
    <xf numFmtId="0" fontId="0" fillId="0" borderId="1" xfId="0" applyFont="1" applyBorder="1" applyAlignment="1">
      <alignment vertical="center"/>
    </xf>
    <xf numFmtId="0" fontId="7" fillId="5" borderId="15" xfId="0" applyFont="1" applyFill="1" applyBorder="1" applyAlignment="1">
      <alignment horizontal="center" vertical="center"/>
    </xf>
    <xf numFmtId="0" fontId="6" fillId="29" borderId="14" xfId="0" applyFont="1" applyFill="1" applyBorder="1" applyAlignment="1">
      <alignment vertical="center" wrapText="1"/>
    </xf>
    <xf numFmtId="2" fontId="6" fillId="29" borderId="23" xfId="0" applyNumberFormat="1" applyFont="1" applyFill="1" applyBorder="1" applyAlignment="1">
      <alignment horizontal="center" vertical="center"/>
    </xf>
    <xf numFmtId="0" fontId="6" fillId="29" borderId="11" xfId="0" applyFont="1" applyFill="1" applyBorder="1" applyAlignment="1">
      <alignment vertical="center" wrapText="1"/>
    </xf>
    <xf numFmtId="2" fontId="6" fillId="29" borderId="24" xfId="0" applyNumberFormat="1" applyFont="1" applyFill="1" applyBorder="1" applyAlignment="1">
      <alignment horizontal="center" vertical="center"/>
    </xf>
    <xf numFmtId="0" fontId="6" fillId="29" borderId="13" xfId="0" applyFont="1" applyFill="1" applyBorder="1" applyAlignment="1">
      <alignment vertical="center" wrapText="1"/>
    </xf>
    <xf numFmtId="2" fontId="6" fillId="29" borderId="26" xfId="0" applyNumberFormat="1" applyFont="1" applyFill="1" applyBorder="1" applyAlignment="1">
      <alignment horizontal="center" vertical="center"/>
    </xf>
    <xf numFmtId="0" fontId="6" fillId="14" borderId="23" xfId="0" applyFont="1" applyFill="1" applyBorder="1" applyAlignment="1">
      <alignment vertical="center" wrapText="1"/>
    </xf>
    <xf numFmtId="0" fontId="6" fillId="14" borderId="14" xfId="0" applyFont="1" applyFill="1" applyBorder="1" applyAlignment="1">
      <alignment vertical="center" wrapText="1"/>
    </xf>
    <xf numFmtId="2" fontId="6" fillId="14" borderId="23" xfId="0" applyNumberFormat="1" applyFont="1" applyFill="1" applyBorder="1" applyAlignment="1">
      <alignment horizontal="center" vertical="center"/>
    </xf>
    <xf numFmtId="0" fontId="6" fillId="14" borderId="24" xfId="0" applyFont="1" applyFill="1" applyBorder="1" applyAlignment="1">
      <alignment vertical="center" wrapText="1"/>
    </xf>
    <xf numFmtId="0" fontId="6" fillId="19" borderId="11" xfId="0" applyFont="1" applyFill="1" applyBorder="1" applyAlignment="1">
      <alignment vertical="center"/>
    </xf>
    <xf numFmtId="2" fontId="6" fillId="19" borderId="25" xfId="0" applyNumberFormat="1" applyFont="1" applyFill="1" applyBorder="1" applyAlignment="1">
      <alignment horizontal="center" vertical="center"/>
    </xf>
    <xf numFmtId="0" fontId="6" fillId="14" borderId="11" xfId="0" applyFont="1" applyFill="1" applyBorder="1" applyAlignment="1">
      <alignment vertical="center" wrapText="1"/>
    </xf>
    <xf numFmtId="2" fontId="6" fillId="14" borderId="24" xfId="0" applyNumberFormat="1" applyFont="1" applyFill="1" applyBorder="1" applyAlignment="1">
      <alignment horizontal="center" vertical="center"/>
    </xf>
    <xf numFmtId="0" fontId="6" fillId="14" borderId="26" xfId="0" applyFont="1" applyFill="1" applyBorder="1" applyAlignment="1">
      <alignment vertical="center" wrapText="1"/>
    </xf>
    <xf numFmtId="0" fontId="6" fillId="14" borderId="13" xfId="0" applyFont="1" applyFill="1" applyBorder="1" applyAlignment="1">
      <alignment vertical="center" wrapText="1"/>
    </xf>
    <xf numFmtId="2" fontId="6" fillId="14" borderId="26" xfId="0" applyNumberFormat="1" applyFont="1" applyFill="1" applyBorder="1" applyAlignment="1">
      <alignment horizontal="center" vertical="center"/>
    </xf>
    <xf numFmtId="0" fontId="6" fillId="15" borderId="20" xfId="0" applyFont="1" applyFill="1" applyBorder="1" applyAlignment="1">
      <alignment vertical="center"/>
    </xf>
    <xf numFmtId="0" fontId="18" fillId="0" borderId="1" xfId="0" applyFont="1" applyBorder="1" applyAlignment="1">
      <alignment vertical="center"/>
    </xf>
    <xf numFmtId="0" fontId="10" fillId="0" borderId="0" xfId="0" applyFont="1" applyAlignment="1">
      <alignment vertical="center"/>
    </xf>
    <xf numFmtId="0" fontId="17" fillId="0" borderId="1" xfId="0" applyFont="1" applyBorder="1" applyAlignment="1">
      <alignment vertical="center"/>
    </xf>
    <xf numFmtId="0" fontId="7" fillId="5" borderId="12" xfId="0" applyFont="1" applyFill="1" applyBorder="1" applyAlignment="1">
      <alignment horizontal="center" vertical="center" wrapText="1"/>
    </xf>
    <xf numFmtId="2" fontId="7" fillId="5" borderId="32" xfId="0" applyNumberFormat="1" applyFont="1" applyFill="1" applyBorder="1" applyAlignment="1">
      <alignment horizontal="center" vertical="center"/>
    </xf>
    <xf numFmtId="0" fontId="6" fillId="13" borderId="15" xfId="0" applyFont="1" applyFill="1" applyBorder="1" applyAlignment="1">
      <alignment vertical="center"/>
    </xf>
    <xf numFmtId="2" fontId="6" fillId="15" borderId="15" xfId="0" applyNumberFormat="1" applyFont="1" applyFill="1" applyBorder="1" applyAlignment="1">
      <alignment horizontal="center" vertical="center"/>
    </xf>
    <xf numFmtId="0" fontId="6" fillId="29" borderId="9" xfId="0" applyFont="1" applyFill="1" applyBorder="1" applyAlignment="1">
      <alignment vertical="center" wrapText="1"/>
    </xf>
    <xf numFmtId="0" fontId="6" fillId="15" borderId="31" xfId="0" applyFont="1" applyFill="1" applyBorder="1" applyAlignment="1">
      <alignment vertical="center"/>
    </xf>
    <xf numFmtId="0" fontId="5" fillId="15" borderId="15" xfId="0" applyFont="1" applyFill="1" applyBorder="1" applyAlignment="1">
      <alignment horizontal="center" vertical="center"/>
    </xf>
    <xf numFmtId="0" fontId="11" fillId="22" borderId="0" xfId="0" applyFont="1" applyFill="1" applyAlignment="1">
      <alignment horizontal="center"/>
    </xf>
    <xf numFmtId="2" fontId="14" fillId="24" borderId="0" xfId="0" applyNumberFormat="1" applyFont="1" applyFill="1" applyAlignment="1">
      <alignment horizontal="center"/>
    </xf>
    <xf numFmtId="0" fontId="14" fillId="24" borderId="0" xfId="0" applyFont="1" applyFill="1" applyAlignment="1">
      <alignment horizontal="center"/>
    </xf>
    <xf numFmtId="0" fontId="13" fillId="27" borderId="27" xfId="0" applyFont="1" applyFill="1" applyBorder="1" applyAlignment="1">
      <alignment horizontal="center"/>
    </xf>
    <xf numFmtId="0" fontId="13" fillId="0" borderId="28" xfId="0" applyFont="1" applyBorder="1" applyAlignment="1">
      <alignment horizontal="center"/>
    </xf>
    <xf numFmtId="2" fontId="12" fillId="23" borderId="29" xfId="0" applyNumberFormat="1" applyFont="1" applyFill="1" applyBorder="1" applyAlignment="1">
      <alignment horizontal="center"/>
    </xf>
    <xf numFmtId="0" fontId="12" fillId="23" borderId="30" xfId="0" applyFont="1" applyFill="1" applyBorder="1" applyAlignment="1">
      <alignment horizontal="center"/>
    </xf>
    <xf numFmtId="0" fontId="15" fillId="28" borderId="0" xfId="0" applyFont="1" applyFill="1" applyAlignment="1">
      <alignment horizontal="center" vertical="center"/>
    </xf>
    <xf numFmtId="0" fontId="11" fillId="20" borderId="0" xfId="0" applyFont="1" applyFill="1" applyAlignment="1">
      <alignment horizontal="center"/>
    </xf>
    <xf numFmtId="0" fontId="11" fillId="0" borderId="0" xfId="0" applyFont="1" applyAlignment="1">
      <alignment horizontal="center"/>
    </xf>
    <xf numFmtId="0" fontId="0" fillId="0" borderId="0" xfId="0" applyFont="1" applyAlignment="1"/>
    <xf numFmtId="2" fontId="14" fillId="26" borderId="0" xfId="0" applyNumberFormat="1" applyFont="1" applyFill="1" applyAlignment="1">
      <alignment horizontal="center"/>
    </xf>
    <xf numFmtId="0" fontId="14" fillId="26" borderId="0" xfId="0" applyFont="1" applyFill="1" applyAlignment="1">
      <alignment horizontal="center"/>
    </xf>
    <xf numFmtId="0" fontId="11" fillId="21" borderId="0" xfId="0" applyFont="1" applyFill="1" applyAlignment="1">
      <alignment horizontal="center"/>
    </xf>
    <xf numFmtId="2" fontId="14" fillId="25" borderId="0" xfId="0" applyNumberFormat="1" applyFont="1" applyFill="1" applyAlignment="1">
      <alignment horizontal="center"/>
    </xf>
    <xf numFmtId="0" fontId="14" fillId="25" borderId="0" xfId="0" applyFont="1" applyFill="1" applyAlignment="1">
      <alignment horizontal="center"/>
    </xf>
    <xf numFmtId="0" fontId="0" fillId="0" borderId="0" xfId="0" applyFont="1" applyAlignment="1">
      <alignment horizontal="left" wrapText="1"/>
    </xf>
    <xf numFmtId="0" fontId="0" fillId="0" borderId="0" xfId="0" applyFont="1" applyAlignment="1">
      <alignment horizontal="left"/>
    </xf>
    <xf numFmtId="0" fontId="2" fillId="2" borderId="5"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5" fillId="6" borderId="7"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2" fontId="6" fillId="6" borderId="7" xfId="0" applyNumberFormat="1" applyFont="1" applyFill="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2" fontId="6" fillId="0" borderId="10" xfId="0" applyNumberFormat="1" applyFont="1" applyBorder="1" applyAlignment="1">
      <alignment horizontal="center" vertical="center"/>
    </xf>
    <xf numFmtId="2" fontId="9" fillId="0" borderId="10" xfId="0" applyNumberFormat="1" applyFont="1" applyBorder="1" applyAlignment="1">
      <alignment horizontal="center" vertical="center"/>
    </xf>
    <xf numFmtId="2" fontId="9" fillId="0" borderId="12" xfId="0" applyNumberFormat="1" applyFont="1" applyBorder="1" applyAlignment="1">
      <alignment horizontal="center" vertical="center"/>
    </xf>
    <xf numFmtId="0" fontId="5" fillId="7" borderId="7" xfId="0" applyFont="1" applyFill="1" applyBorder="1" applyAlignment="1">
      <alignment horizontal="center" vertical="center" wrapText="1"/>
    </xf>
    <xf numFmtId="2" fontId="6" fillId="0" borderId="7" xfId="0" applyNumberFormat="1" applyFont="1" applyBorder="1" applyAlignment="1">
      <alignment horizontal="center" vertical="center"/>
    </xf>
    <xf numFmtId="2" fontId="6" fillId="7" borderId="7" xfId="0" applyNumberFormat="1" applyFont="1" applyFill="1" applyBorder="1" applyAlignment="1">
      <alignment horizontal="center" vertical="center"/>
    </xf>
    <xf numFmtId="2" fontId="6" fillId="6" borderId="10"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9" fillId="0" borderId="1" xfId="0" applyFont="1" applyBorder="1" applyAlignment="1">
      <alignment horizontal="center" vertical="center"/>
    </xf>
    <xf numFmtId="0" fontId="5" fillId="6" borderId="10" xfId="0" applyFont="1" applyFill="1" applyBorder="1" applyAlignment="1">
      <alignment horizontal="center" vertical="center" wrapText="1"/>
    </xf>
    <xf numFmtId="0" fontId="2" fillId="9" borderId="3" xfId="0" applyFont="1" applyFill="1" applyBorder="1" applyAlignment="1">
      <alignment horizontal="center" vertical="center"/>
    </xf>
    <xf numFmtId="0" fontId="3" fillId="0" borderId="4" xfId="0" applyFont="1" applyBorder="1" applyAlignment="1">
      <alignment horizontal="center" vertical="center"/>
    </xf>
    <xf numFmtId="0" fontId="4" fillId="3" borderId="3" xfId="0" applyFont="1" applyFill="1" applyBorder="1" applyAlignment="1">
      <alignment vertical="center"/>
    </xf>
    <xf numFmtId="0" fontId="3" fillId="0" borderId="6" xfId="0" applyFont="1" applyBorder="1" applyAlignment="1">
      <alignment vertical="center"/>
    </xf>
    <xf numFmtId="0" fontId="5" fillId="10" borderId="17" xfId="0" applyFont="1" applyFill="1" applyBorder="1" applyAlignment="1">
      <alignment horizontal="center" vertical="center" wrapText="1"/>
    </xf>
    <xf numFmtId="0" fontId="8" fillId="0" borderId="16" xfId="0" applyFont="1" applyBorder="1" applyAlignment="1">
      <alignment horizontal="center" vertical="center" wrapText="1"/>
    </xf>
    <xf numFmtId="2" fontId="6" fillId="10" borderId="10" xfId="0" applyNumberFormat="1" applyFont="1" applyFill="1" applyBorder="1" applyAlignment="1">
      <alignment horizontal="center" vertical="center" wrapText="1"/>
    </xf>
    <xf numFmtId="0" fontId="9" fillId="0" borderId="12" xfId="0" applyFont="1" applyBorder="1" applyAlignment="1">
      <alignment horizontal="center" vertical="center" wrapText="1"/>
    </xf>
    <xf numFmtId="2" fontId="9" fillId="0" borderId="12" xfId="0" applyNumberFormat="1" applyFont="1" applyBorder="1" applyAlignment="1">
      <alignment horizontal="center" vertical="center" wrapText="1"/>
    </xf>
    <xf numFmtId="0" fontId="5" fillId="11" borderId="5"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8" fillId="0" borderId="17" xfId="0" applyFont="1" applyBorder="1" applyAlignment="1">
      <alignment horizontal="center" vertical="center" wrapText="1"/>
    </xf>
    <xf numFmtId="2" fontId="6" fillId="10" borderId="7" xfId="0" applyNumberFormat="1" applyFont="1" applyFill="1" applyBorder="1" applyAlignment="1">
      <alignment horizontal="center" vertical="center" wrapText="1"/>
    </xf>
    <xf numFmtId="0" fontId="9" fillId="0" borderId="10" xfId="0" applyFont="1" applyBorder="1" applyAlignment="1">
      <alignment horizontal="center" vertical="center" wrapText="1"/>
    </xf>
    <xf numFmtId="2" fontId="9" fillId="0" borderId="10" xfId="0" applyNumberFormat="1" applyFont="1" applyBorder="1" applyAlignment="1">
      <alignment horizontal="center" vertical="center" wrapText="1"/>
    </xf>
    <xf numFmtId="2" fontId="6" fillId="11" borderId="7" xfId="0" applyNumberFormat="1" applyFont="1" applyFill="1" applyBorder="1" applyAlignment="1">
      <alignment horizontal="center" vertical="center" wrapText="1"/>
    </xf>
    <xf numFmtId="2" fontId="6" fillId="11" borderId="10" xfId="0" applyNumberFormat="1" applyFont="1" applyFill="1" applyBorder="1" applyAlignment="1">
      <alignment horizontal="center" vertical="center" wrapText="1"/>
    </xf>
    <xf numFmtId="0" fontId="2" fillId="12" borderId="3" xfId="0" applyFont="1" applyFill="1" applyBorder="1" applyAlignment="1">
      <alignment horizontal="center" vertical="center"/>
    </xf>
    <xf numFmtId="0" fontId="3" fillId="0" borderId="31" xfId="0" applyFont="1" applyBorder="1" applyAlignment="1">
      <alignment horizontal="center" vertical="center"/>
    </xf>
    <xf numFmtId="0" fontId="3" fillId="0" borderId="4" xfId="0" applyFont="1" applyBorder="1" applyAlignment="1">
      <alignment vertical="center"/>
    </xf>
    <xf numFmtId="0" fontId="3" fillId="0" borderId="31" xfId="0" applyFont="1" applyBorder="1" applyAlignment="1">
      <alignment vertical="center"/>
    </xf>
    <xf numFmtId="0" fontId="5" fillId="14" borderId="7" xfId="0" applyFont="1" applyFill="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xf>
    <xf numFmtId="0" fontId="16" fillId="23" borderId="33" xfId="0" applyFont="1" applyFill="1" applyBorder="1" applyAlignment="1">
      <alignment horizontal="center" vertical="center"/>
    </xf>
    <xf numFmtId="0" fontId="16" fillId="23" borderId="34" xfId="0" applyFont="1" applyFill="1" applyBorder="1" applyAlignment="1">
      <alignment horizontal="center" vertical="center"/>
    </xf>
    <xf numFmtId="0" fontId="16" fillId="23" borderId="35" xfId="0" applyFont="1" applyFill="1" applyBorder="1" applyAlignment="1">
      <alignment horizontal="center" vertical="center"/>
    </xf>
    <xf numFmtId="0" fontId="16" fillId="23" borderId="36" xfId="0" applyFont="1" applyFill="1" applyBorder="1" applyAlignment="1">
      <alignment horizontal="center" vertical="center"/>
    </xf>
    <xf numFmtId="2" fontId="6" fillId="14" borderId="10" xfId="0" applyNumberFormat="1" applyFont="1" applyFill="1" applyBorder="1" applyAlignment="1">
      <alignment horizontal="center" vertical="center"/>
    </xf>
    <xf numFmtId="2" fontId="10" fillId="23" borderId="10" xfId="0" applyNumberFormat="1" applyFont="1" applyFill="1" applyBorder="1" applyAlignment="1">
      <alignment horizontal="center" vertical="center"/>
    </xf>
    <xf numFmtId="0" fontId="10" fillId="23" borderId="10" xfId="0" applyFont="1" applyFill="1" applyBorder="1" applyAlignment="1">
      <alignment horizontal="center" vertical="center"/>
    </xf>
    <xf numFmtId="0" fontId="10" fillId="23" borderId="12" xfId="0" applyFont="1" applyFill="1" applyBorder="1" applyAlignment="1">
      <alignment horizontal="center" vertical="center"/>
    </xf>
    <xf numFmtId="2" fontId="10" fillId="23" borderId="12"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EF63-A8E6-44FE-BCD5-490677243FBB}">
  <dimension ref="A1:K14"/>
  <sheetViews>
    <sheetView tabSelected="1" zoomScaleNormal="100" workbookViewId="0">
      <selection activeCell="F18" sqref="F18"/>
    </sheetView>
  </sheetViews>
  <sheetFormatPr baseColWidth="10" defaultRowHeight="14.4" x14ac:dyDescent="0.3"/>
  <cols>
    <col min="4" max="4" width="11.44140625" customWidth="1"/>
  </cols>
  <sheetData>
    <row r="1" spans="1:11" ht="25.8" x14ac:dyDescent="0.3">
      <c r="A1" s="117" t="s">
        <v>76</v>
      </c>
      <c r="B1" s="117"/>
      <c r="C1" s="117"/>
      <c r="D1" s="117"/>
      <c r="E1" s="117"/>
      <c r="F1" s="117"/>
      <c r="G1" s="117"/>
      <c r="H1" s="117"/>
      <c r="I1" s="117"/>
      <c r="J1" s="117"/>
    </row>
    <row r="2" spans="1:11" ht="9" customHeight="1" x14ac:dyDescent="0.3"/>
    <row r="3" spans="1:11" ht="15.6" x14ac:dyDescent="0.3">
      <c r="A3" s="118" t="s">
        <v>74</v>
      </c>
      <c r="B3" s="119"/>
      <c r="C3" s="119"/>
      <c r="D3" s="119"/>
      <c r="E3" s="119"/>
      <c r="F3" s="119"/>
      <c r="G3" s="119"/>
      <c r="H3" s="119"/>
      <c r="I3" s="119"/>
      <c r="J3" s="120"/>
    </row>
    <row r="4" spans="1:11" ht="21" x14ac:dyDescent="0.4">
      <c r="A4" s="121">
        <f>'Marco Jurídico'!F28</f>
        <v>10.791666666666668</v>
      </c>
      <c r="B4" s="122"/>
      <c r="C4" s="122"/>
      <c r="D4" s="122"/>
      <c r="E4" s="122"/>
      <c r="F4" s="122"/>
      <c r="G4" s="122"/>
      <c r="H4" s="122"/>
      <c r="I4" s="122"/>
      <c r="J4" s="122"/>
      <c r="K4" s="63"/>
    </row>
    <row r="5" spans="1:11" ht="9" customHeight="1" x14ac:dyDescent="0.3"/>
    <row r="6" spans="1:11" ht="15.6" x14ac:dyDescent="0.3">
      <c r="A6" s="123" t="s">
        <v>73</v>
      </c>
      <c r="B6" s="123"/>
      <c r="C6" s="123"/>
      <c r="D6" s="123"/>
      <c r="E6" s="123"/>
      <c r="F6" s="123"/>
      <c r="G6" s="123"/>
      <c r="H6" s="123"/>
      <c r="I6" s="123"/>
      <c r="J6" s="123"/>
    </row>
    <row r="7" spans="1:11" ht="21" x14ac:dyDescent="0.4">
      <c r="A7" s="124">
        <f>'Marco Institucional'!F23</f>
        <v>14.167929290518181</v>
      </c>
      <c r="B7" s="125"/>
      <c r="C7" s="125"/>
      <c r="D7" s="125"/>
      <c r="E7" s="125"/>
      <c r="F7" s="125"/>
      <c r="G7" s="125"/>
      <c r="H7" s="125"/>
      <c r="I7" s="125"/>
      <c r="J7" s="125"/>
    </row>
    <row r="8" spans="1:11" ht="9" customHeight="1" x14ac:dyDescent="0.3"/>
    <row r="9" spans="1:11" ht="15.6" x14ac:dyDescent="0.3">
      <c r="A9" s="110" t="s">
        <v>75</v>
      </c>
      <c r="B9" s="110"/>
      <c r="C9" s="110"/>
      <c r="D9" s="110"/>
      <c r="E9" s="110"/>
      <c r="F9" s="110"/>
      <c r="G9" s="110"/>
      <c r="H9" s="110"/>
      <c r="I9" s="110"/>
      <c r="J9" s="110"/>
    </row>
    <row r="10" spans="1:11" ht="21" x14ac:dyDescent="0.4">
      <c r="A10" s="111">
        <f>'Marco Programático'!F19</f>
        <v>27.9</v>
      </c>
      <c r="B10" s="112"/>
      <c r="C10" s="112"/>
      <c r="D10" s="112"/>
      <c r="E10" s="112"/>
      <c r="F10" s="112"/>
      <c r="G10" s="112"/>
      <c r="H10" s="112"/>
      <c r="I10" s="112"/>
      <c r="J10" s="112"/>
    </row>
    <row r="13" spans="1:11" ht="23.4" x14ac:dyDescent="0.45">
      <c r="E13" s="113" t="s">
        <v>69</v>
      </c>
      <c r="F13" s="114"/>
    </row>
    <row r="14" spans="1:11" ht="23.4" x14ac:dyDescent="0.45">
      <c r="E14" s="115">
        <f>A4+A7+A10</f>
        <v>52.859595957184851</v>
      </c>
      <c r="F14" s="116"/>
    </row>
  </sheetData>
  <mergeCells count="9">
    <mergeCell ref="A9:J9"/>
    <mergeCell ref="A10:J10"/>
    <mergeCell ref="E13:F13"/>
    <mergeCell ref="E14:F14"/>
    <mergeCell ref="A1:J1"/>
    <mergeCell ref="A3:J3"/>
    <mergeCell ref="A4:J4"/>
    <mergeCell ref="A6:J6"/>
    <mergeCell ref="A7:J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63"/>
  <sheetViews>
    <sheetView topLeftCell="B1" zoomScale="80" zoomScaleNormal="80" workbookViewId="0">
      <selection activeCell="C17" sqref="C17"/>
    </sheetView>
  </sheetViews>
  <sheetFormatPr baseColWidth="10" defaultColWidth="14.44140625" defaultRowHeight="15" customHeight="1" x14ac:dyDescent="0.3"/>
  <cols>
    <col min="1" max="1" width="32.77734375" customWidth="1"/>
    <col min="2" max="2" width="49.77734375" customWidth="1"/>
    <col min="3" max="3" width="46.77734375" customWidth="1"/>
    <col min="4" max="4" width="6.77734375" customWidth="1"/>
    <col min="5" max="5" width="14.77734375" customWidth="1"/>
    <col min="6" max="6" width="14.21875" customWidth="1"/>
    <col min="7" max="7" width="40.21875" customWidth="1"/>
    <col min="8" max="23" width="10.77734375" customWidth="1"/>
  </cols>
  <sheetData>
    <row r="1" spans="1:7" ht="26.4" thickBot="1" x14ac:dyDescent="0.35">
      <c r="A1" s="128" t="s">
        <v>76</v>
      </c>
      <c r="B1" s="129"/>
      <c r="C1" s="129"/>
      <c r="D1" s="129"/>
      <c r="E1" s="129"/>
      <c r="F1" s="130"/>
      <c r="G1" s="75"/>
    </row>
    <row r="2" spans="1:7" ht="28.5" customHeight="1" thickBot="1" x14ac:dyDescent="0.35">
      <c r="A2" s="76"/>
      <c r="B2" s="77"/>
      <c r="C2" s="78"/>
      <c r="D2" s="79"/>
      <c r="E2" s="42" t="s">
        <v>0</v>
      </c>
      <c r="F2" s="43" t="s">
        <v>1</v>
      </c>
      <c r="G2" s="75"/>
    </row>
    <row r="3" spans="1:7" ht="14.4" x14ac:dyDescent="0.3">
      <c r="A3" s="131" t="s">
        <v>2</v>
      </c>
      <c r="B3" s="44" t="s">
        <v>3</v>
      </c>
      <c r="C3" s="53" t="s">
        <v>4</v>
      </c>
      <c r="D3" s="41">
        <f>IF(C3="Sí",1,IF(C3="No",0,0))</f>
        <v>1</v>
      </c>
      <c r="E3" s="134">
        <f>SUM(D3:D10)</f>
        <v>5</v>
      </c>
      <c r="F3" s="137">
        <f>E3*25/8</f>
        <v>15.625</v>
      </c>
      <c r="G3" s="58"/>
    </row>
    <row r="4" spans="1:7" ht="14.4" x14ac:dyDescent="0.3">
      <c r="A4" s="132"/>
      <c r="B4" s="45" t="s">
        <v>86</v>
      </c>
      <c r="C4" s="53" t="s">
        <v>57</v>
      </c>
      <c r="D4" s="28">
        <f>IF(C4="Progresiva",1,IF(C4="Neutra",0.66666666666,IF(C4="Regresiva",0.33333333333, IF(C4="No",0))))</f>
        <v>0</v>
      </c>
      <c r="E4" s="135"/>
      <c r="F4" s="138"/>
      <c r="G4" s="58"/>
    </row>
    <row r="5" spans="1:7" ht="14.4" x14ac:dyDescent="0.3">
      <c r="A5" s="132"/>
      <c r="B5" s="45" t="s">
        <v>5</v>
      </c>
      <c r="C5" s="53" t="s">
        <v>57</v>
      </c>
      <c r="D5" s="28">
        <f>IF(C5="Sí",1,IF(C5="No",0,0))</f>
        <v>0</v>
      </c>
      <c r="E5" s="135"/>
      <c r="F5" s="138"/>
      <c r="G5" s="58"/>
    </row>
    <row r="6" spans="1:7" ht="14.4" x14ac:dyDescent="0.3">
      <c r="A6" s="132"/>
      <c r="B6" s="46" t="s">
        <v>6</v>
      </c>
      <c r="C6" s="54" t="s">
        <v>72</v>
      </c>
      <c r="D6" s="29">
        <f>IF(C6="Q4 y valores atípicos superiores",1,IF(C6="Q3",0.75,IF(C6="Q2",0.5,IF(C6="Q1 y valores atípicos inferiores",0.25,IF(C6="No", 0)))))</f>
        <v>1</v>
      </c>
      <c r="E6" s="135"/>
      <c r="F6" s="138"/>
      <c r="G6" s="58"/>
    </row>
    <row r="7" spans="1:7" ht="14.4" x14ac:dyDescent="0.3">
      <c r="A7" s="132"/>
      <c r="B7" s="47" t="s">
        <v>7</v>
      </c>
      <c r="C7" s="53" t="s">
        <v>51</v>
      </c>
      <c r="D7" s="28">
        <f>IF(C7="Mayor número de derechos",1,IF(C7="Equilibrio",0.6666666666,IF(C7="Mayor número de obligaciones",0.3333333333, IF(C7="No",0))))</f>
        <v>1</v>
      </c>
      <c r="E7" s="135"/>
      <c r="F7" s="138"/>
      <c r="G7" s="58"/>
    </row>
    <row r="8" spans="1:7" ht="14.4" x14ac:dyDescent="0.3">
      <c r="A8" s="132"/>
      <c r="B8" s="45" t="s">
        <v>8</v>
      </c>
      <c r="C8" s="53" t="s">
        <v>4</v>
      </c>
      <c r="D8" s="28">
        <f>IF(C8="Sí",1,IF(C8="No",0,0))</f>
        <v>1</v>
      </c>
      <c r="E8" s="135"/>
      <c r="F8" s="138"/>
      <c r="G8" s="58"/>
    </row>
    <row r="9" spans="1:7" ht="27.6" x14ac:dyDescent="0.3">
      <c r="A9" s="132"/>
      <c r="B9" s="45" t="s">
        <v>84</v>
      </c>
      <c r="C9" s="53" t="s">
        <v>4</v>
      </c>
      <c r="D9" s="28">
        <f>IF(C9="Sí",1,IF(C9="No",0,0))</f>
        <v>1</v>
      </c>
      <c r="E9" s="135"/>
      <c r="F9" s="138"/>
      <c r="G9" s="58"/>
    </row>
    <row r="10" spans="1:7" thickBot="1" x14ac:dyDescent="0.35">
      <c r="A10" s="133"/>
      <c r="B10" s="48" t="s">
        <v>9</v>
      </c>
      <c r="C10" s="56" t="s">
        <v>57</v>
      </c>
      <c r="D10" s="30">
        <f>IF(C10="Sí",1,IF(C10="No",0,0))</f>
        <v>0</v>
      </c>
      <c r="E10" s="136"/>
      <c r="F10" s="139"/>
      <c r="G10" s="58"/>
    </row>
    <row r="11" spans="1:7" ht="14.4" x14ac:dyDescent="0.3">
      <c r="A11" s="140" t="s">
        <v>10</v>
      </c>
      <c r="B11" s="49" t="s">
        <v>11</v>
      </c>
      <c r="C11" s="49" t="s">
        <v>4</v>
      </c>
      <c r="D11" s="31">
        <f>IF(C11="Sí",1,IF(C11="Parcialmente",0.5, IF(C11="No",0)))</f>
        <v>1</v>
      </c>
      <c r="E11" s="142">
        <f>SUM(D11:D13)</f>
        <v>3</v>
      </c>
      <c r="F11" s="141">
        <f>E11*25/3</f>
        <v>25</v>
      </c>
      <c r="G11" s="58"/>
    </row>
    <row r="12" spans="1:7" ht="14.4" x14ac:dyDescent="0.3">
      <c r="A12" s="132"/>
      <c r="B12" s="50" t="s">
        <v>12</v>
      </c>
      <c r="C12" s="50" t="s">
        <v>4</v>
      </c>
      <c r="D12" s="32">
        <f>IF(C12="Sí",1,IF(C12="Parcialmente",0.5, IF(C12="No",0)))</f>
        <v>1</v>
      </c>
      <c r="E12" s="135"/>
      <c r="F12" s="138"/>
      <c r="G12" s="58"/>
    </row>
    <row r="13" spans="1:7" thickBot="1" x14ac:dyDescent="0.35">
      <c r="A13" s="133"/>
      <c r="B13" s="51" t="s">
        <v>13</v>
      </c>
      <c r="C13" s="51" t="s">
        <v>4</v>
      </c>
      <c r="D13" s="33">
        <f>IF(C13="Sí",1,IF(C13="Parcialmente",0.5, IF(C13="No",0)))</f>
        <v>1</v>
      </c>
      <c r="E13" s="136"/>
      <c r="F13" s="139"/>
      <c r="G13" s="58"/>
    </row>
    <row r="14" spans="1:7" ht="39" customHeight="1" x14ac:dyDescent="0.3">
      <c r="A14" s="131" t="s">
        <v>56</v>
      </c>
      <c r="B14" s="52" t="s">
        <v>56</v>
      </c>
      <c r="C14" s="44" t="s">
        <v>52</v>
      </c>
      <c r="D14" s="27">
        <f>IF(C14="Cuenta con ambos organismos (de fomento y consultivo) o uno solo que contempla funciones consultivas",1,IF(C14="Cuenta con un solo organismo",0.5,IF(C14="No",0,0)))</f>
        <v>1</v>
      </c>
      <c r="E14" s="134">
        <f>SUM(D14:D23)</f>
        <v>2</v>
      </c>
      <c r="F14" s="141">
        <f>E14*25/10</f>
        <v>5</v>
      </c>
      <c r="G14" s="58"/>
    </row>
    <row r="15" spans="1:7" ht="14.4" x14ac:dyDescent="0.3">
      <c r="A15" s="146"/>
      <c r="B15" s="53" t="s">
        <v>19</v>
      </c>
      <c r="C15" s="45" t="s">
        <v>57</v>
      </c>
      <c r="D15" s="28">
        <f>IF(C15="Estructura/apoyo",1,IF(C15="Honorífico",0.5,IF(C15="No",0)))</f>
        <v>0</v>
      </c>
      <c r="E15" s="143"/>
      <c r="F15" s="137"/>
      <c r="G15" s="58"/>
    </row>
    <row r="16" spans="1:7" ht="14.4" x14ac:dyDescent="0.3">
      <c r="A16" s="146"/>
      <c r="B16" s="54" t="s">
        <v>55</v>
      </c>
      <c r="C16" s="59" t="s">
        <v>57</v>
      </c>
      <c r="D16" s="29">
        <f>IF(C16="Dos o más",1,IF(C16="Uno",0.5,IF(C16="No",0)))</f>
        <v>0</v>
      </c>
      <c r="E16" s="143"/>
      <c r="F16" s="137"/>
      <c r="G16" s="58"/>
    </row>
    <row r="17" spans="1:7" ht="14.4" x14ac:dyDescent="0.3">
      <c r="A17" s="132"/>
      <c r="B17" s="53" t="s">
        <v>14</v>
      </c>
      <c r="C17" s="45" t="s">
        <v>57</v>
      </c>
      <c r="D17" s="28">
        <f>IF(C17="Mayor número de representantes de las OSC y otros sectores que de gobierno",1,IF(C17="Equilibrio",0.666666666666666,IF(C17="Menor número de representantes de OSC y otros sectores que de gobierno",0.333333333333333, IF(C17="No",0))))</f>
        <v>0</v>
      </c>
      <c r="E17" s="135"/>
      <c r="F17" s="138"/>
      <c r="G17" s="58"/>
    </row>
    <row r="18" spans="1:7" ht="14.4" x14ac:dyDescent="0.3">
      <c r="A18" s="132"/>
      <c r="B18" s="55" t="s">
        <v>15</v>
      </c>
      <c r="C18" s="45" t="s">
        <v>57</v>
      </c>
      <c r="D18" s="28">
        <f>IF(C18="Convocatoria",1,IF(C18="Nombramiento directo",0.5,IF(C18="No",0,0)))</f>
        <v>0</v>
      </c>
      <c r="E18" s="135"/>
      <c r="F18" s="138"/>
      <c r="G18" s="58"/>
    </row>
    <row r="19" spans="1:7" ht="25.5" customHeight="1" x14ac:dyDescent="0.3">
      <c r="A19" s="132"/>
      <c r="B19" s="53" t="s">
        <v>16</v>
      </c>
      <c r="C19" s="45" t="s">
        <v>57</v>
      </c>
      <c r="D19" s="28">
        <f>IF(C19="Cinco",1,IF(C19="Cuatro",0.8,IF(C19="Tres",0.6,IF(C19="Dos",0.4,IF(C19="Uno",0.2,IF(C19="No",0))))))</f>
        <v>0</v>
      </c>
      <c r="E19" s="135"/>
      <c r="F19" s="138"/>
      <c r="G19" s="58"/>
    </row>
    <row r="20" spans="1:7" ht="14.4" x14ac:dyDescent="0.3">
      <c r="A20" s="132"/>
      <c r="B20" s="53" t="s">
        <v>18</v>
      </c>
      <c r="C20" s="45" t="s">
        <v>57</v>
      </c>
      <c r="D20" s="28">
        <f>IF(C20="Dos elementos",1,IF(C20="Un elemento",0.5,IF(C20="No",0,0)))</f>
        <v>0</v>
      </c>
      <c r="E20" s="135"/>
      <c r="F20" s="138"/>
      <c r="G20" s="58"/>
    </row>
    <row r="21" spans="1:7" ht="15.75" customHeight="1" x14ac:dyDescent="0.3">
      <c r="A21" s="132"/>
      <c r="B21" s="54" t="s">
        <v>81</v>
      </c>
      <c r="C21" s="59" t="s">
        <v>57</v>
      </c>
      <c r="D21" s="29">
        <f>IF(C21="Sí",1,IF(C21="No",0))</f>
        <v>0</v>
      </c>
      <c r="E21" s="135"/>
      <c r="F21" s="138"/>
      <c r="G21" s="58"/>
    </row>
    <row r="22" spans="1:7" ht="25.5" customHeight="1" x14ac:dyDescent="0.3">
      <c r="A22" s="132"/>
      <c r="B22" s="53" t="s">
        <v>17</v>
      </c>
      <c r="C22" s="45" t="s">
        <v>4</v>
      </c>
      <c r="D22" s="28">
        <f>IF(C22="Sí",1,IF(C22="No",0,0))</f>
        <v>1</v>
      </c>
      <c r="E22" s="135"/>
      <c r="F22" s="138"/>
      <c r="G22" s="58"/>
    </row>
    <row r="23" spans="1:7" ht="15.75" customHeight="1" thickBot="1" x14ac:dyDescent="0.35">
      <c r="A23" s="133"/>
      <c r="B23" s="56" t="s">
        <v>20</v>
      </c>
      <c r="C23" s="48" t="s">
        <v>57</v>
      </c>
      <c r="D23" s="30">
        <f t="shared" ref="D23" si="0">IF(C23="Sí",1,IF(C23="No",0,0))</f>
        <v>0</v>
      </c>
      <c r="E23" s="136"/>
      <c r="F23" s="139"/>
      <c r="G23" s="58"/>
    </row>
    <row r="24" spans="1:7" ht="15.75" customHeight="1" x14ac:dyDescent="0.3">
      <c r="A24" s="140" t="s">
        <v>21</v>
      </c>
      <c r="B24" s="57" t="s">
        <v>22</v>
      </c>
      <c r="C24" s="60" t="s">
        <v>58</v>
      </c>
      <c r="D24" s="34">
        <f>IF(C24="Sí",1,IF(C24="Parcialmente",0.5,IF(C24="No",0,0)))</f>
        <v>0.5</v>
      </c>
      <c r="E24" s="144">
        <f>SUM(D24:D26)</f>
        <v>1</v>
      </c>
      <c r="F24" s="141">
        <f>E24*25/3</f>
        <v>8.3333333333333339</v>
      </c>
      <c r="G24" s="58"/>
    </row>
    <row r="25" spans="1:7" ht="27.6" x14ac:dyDescent="0.3">
      <c r="A25" s="132"/>
      <c r="B25" s="50" t="s">
        <v>85</v>
      </c>
      <c r="C25" s="61" t="s">
        <v>57</v>
      </c>
      <c r="D25" s="35">
        <f>IF(C25="Sí",1,IF(C25="Parcialmente", 0.5,IF(C25="No",0,0)))</f>
        <v>0</v>
      </c>
      <c r="E25" s="145"/>
      <c r="F25" s="138"/>
      <c r="G25" s="58"/>
    </row>
    <row r="26" spans="1:7" ht="15.75" customHeight="1" thickBot="1" x14ac:dyDescent="0.35">
      <c r="A26" s="133"/>
      <c r="B26" s="51" t="s">
        <v>23</v>
      </c>
      <c r="C26" s="62" t="s">
        <v>58</v>
      </c>
      <c r="D26" s="36">
        <f>IF(C26="Sí",1,IF(C26="Parcialmente",0.5, IF(C26="No",0)))</f>
        <v>0.5</v>
      </c>
      <c r="E26" s="145"/>
      <c r="F26" s="138"/>
      <c r="G26" s="58"/>
    </row>
    <row r="27" spans="1:7" ht="30.75" customHeight="1" thickBot="1" x14ac:dyDescent="0.35">
      <c r="A27" s="58"/>
      <c r="B27" s="58"/>
      <c r="C27" s="58"/>
      <c r="D27" s="80"/>
      <c r="E27" s="2" t="s">
        <v>24</v>
      </c>
      <c r="F27" s="39">
        <f>SUM(F3:F26)</f>
        <v>53.958333333333336</v>
      </c>
      <c r="G27" s="80"/>
    </row>
    <row r="28" spans="1:7" ht="15.75" customHeight="1" thickBot="1" x14ac:dyDescent="0.35">
      <c r="A28" s="58"/>
      <c r="B28" s="58"/>
      <c r="C28" s="58"/>
      <c r="D28" s="80"/>
      <c r="E28" s="81" t="s">
        <v>25</v>
      </c>
      <c r="F28" s="39">
        <f>F27*20/100</f>
        <v>10.791666666666668</v>
      </c>
      <c r="G28" s="80"/>
    </row>
    <row r="29" spans="1:7" ht="15.75" customHeight="1" x14ac:dyDescent="0.3">
      <c r="E29" s="5"/>
      <c r="F29" s="5"/>
    </row>
    <row r="30" spans="1:7" ht="15.75" customHeight="1" x14ac:dyDescent="0.3">
      <c r="A30" s="127" t="s">
        <v>77</v>
      </c>
      <c r="B30" s="127"/>
      <c r="C30" s="127"/>
      <c r="D30" s="127"/>
      <c r="E30" s="127"/>
      <c r="F30" s="127"/>
      <c r="G30" s="64"/>
    </row>
    <row r="31" spans="1:7" ht="28.5" customHeight="1" x14ac:dyDescent="0.3">
      <c r="A31" s="126" t="s">
        <v>78</v>
      </c>
      <c r="B31" s="126"/>
      <c r="C31" s="126"/>
      <c r="D31" s="126"/>
      <c r="E31" s="126"/>
      <c r="F31" s="126"/>
      <c r="G31" s="64"/>
    </row>
    <row r="32" spans="1:7" ht="15.75" customHeight="1" x14ac:dyDescent="0.3">
      <c r="A32" s="64"/>
      <c r="B32" s="64"/>
      <c r="C32" s="64"/>
      <c r="D32" s="64"/>
      <c r="E32" s="64"/>
      <c r="F32" s="64"/>
      <c r="G32" s="64"/>
    </row>
    <row r="33" spans="1:7" ht="15.75" customHeight="1" x14ac:dyDescent="0.3">
      <c r="A33" s="64"/>
      <c r="B33" s="64"/>
      <c r="C33" s="64"/>
      <c r="D33" s="64"/>
      <c r="E33" s="64"/>
      <c r="F33" s="64"/>
      <c r="G33" s="64"/>
    </row>
    <row r="34" spans="1:7" ht="15.75" customHeight="1" x14ac:dyDescent="0.3">
      <c r="A34" s="64"/>
      <c r="B34" s="64"/>
      <c r="C34" s="64"/>
      <c r="D34" s="64"/>
      <c r="E34" s="64"/>
      <c r="F34" s="64"/>
      <c r="G34" s="64"/>
    </row>
    <row r="35" spans="1:7" ht="15.75" customHeight="1" x14ac:dyDescent="0.3">
      <c r="A35" s="64"/>
      <c r="B35" s="64"/>
      <c r="C35" s="64"/>
      <c r="D35" s="64"/>
      <c r="E35" s="64"/>
      <c r="F35" s="64"/>
      <c r="G35" s="64"/>
    </row>
    <row r="36" spans="1:7" ht="15.75" customHeight="1" x14ac:dyDescent="0.3">
      <c r="A36" s="64"/>
      <c r="B36" s="64"/>
      <c r="C36" s="64"/>
      <c r="D36" s="64"/>
      <c r="E36" s="64"/>
      <c r="F36" s="64"/>
      <c r="G36" s="64"/>
    </row>
    <row r="37" spans="1:7" ht="15.75" customHeight="1" x14ac:dyDescent="0.3"/>
    <row r="38" spans="1:7" ht="15.75" customHeight="1" x14ac:dyDescent="0.3"/>
    <row r="39" spans="1:7" ht="15.75" customHeight="1" x14ac:dyDescent="0.3"/>
    <row r="40" spans="1:7" ht="15.75" customHeight="1" x14ac:dyDescent="0.3"/>
    <row r="41" spans="1:7" ht="15.75" customHeight="1" x14ac:dyDescent="0.3"/>
    <row r="42" spans="1:7" ht="15.75" customHeight="1" x14ac:dyDescent="0.3"/>
    <row r="43" spans="1:7" ht="15.75" customHeight="1" x14ac:dyDescent="0.3"/>
    <row r="44" spans="1:7" ht="15.75" customHeight="1" x14ac:dyDescent="0.3"/>
    <row r="45" spans="1:7" ht="15.75" customHeight="1" x14ac:dyDescent="0.3"/>
    <row r="46" spans="1:7" ht="15.75" customHeight="1" x14ac:dyDescent="0.3"/>
    <row r="47" spans="1:7" ht="15.75" customHeight="1" x14ac:dyDescent="0.3"/>
    <row r="48" spans="1:7"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sheetData>
  <mergeCells count="15">
    <mergeCell ref="A31:F31"/>
    <mergeCell ref="A30:F30"/>
    <mergeCell ref="A1:F1"/>
    <mergeCell ref="A3:A10"/>
    <mergeCell ref="E3:E10"/>
    <mergeCell ref="F3:F10"/>
    <mergeCell ref="A11:A13"/>
    <mergeCell ref="F11:F13"/>
    <mergeCell ref="E11:E13"/>
    <mergeCell ref="E14:E23"/>
    <mergeCell ref="E24:E26"/>
    <mergeCell ref="F24:F26"/>
    <mergeCell ref="A14:A23"/>
    <mergeCell ref="A24:A26"/>
    <mergeCell ref="F14:F23"/>
  </mergeCells>
  <dataValidations count="16">
    <dataValidation type="list" allowBlank="1" showErrorMessage="1" sqref="C26 C11:C13 C24" xr:uid="{00000000-0002-0000-0000-000000000000}">
      <formula1>"Sí,Parcialmente,No"</formula1>
    </dataValidation>
    <dataValidation type="list" allowBlank="1" showErrorMessage="1" sqref="C21:C23 C8:C10 C3 C5" xr:uid="{00000000-0002-0000-0000-000001000000}">
      <formula1>"Sí,No"</formula1>
    </dataValidation>
    <dataValidation type="list" allowBlank="1" showErrorMessage="1" sqref="C19" xr:uid="{00000000-0002-0000-0000-000003000000}">
      <formula1>"Cinco,Cuatro,Tres,Dos,Uno,No"</formula1>
    </dataValidation>
    <dataValidation type="list" allowBlank="1" showErrorMessage="1" sqref="C20" xr:uid="{00000000-0002-0000-0000-000004000000}">
      <formula1>"Dos elementos,Un elemento,No"</formula1>
    </dataValidation>
    <dataValidation type="list" allowBlank="1" showErrorMessage="1" sqref="C16" xr:uid="{00000000-0002-0000-0000-000006000000}">
      <formula1>"Dos o más, Uno, No"</formula1>
    </dataValidation>
    <dataValidation type="list" allowBlank="1" showErrorMessage="1" sqref="C7" xr:uid="{00000000-0002-0000-0000-000008000000}">
      <formula1>"Mayor número de derechos,Equilibrio,Mayor número de obligaciones,No"</formula1>
    </dataValidation>
    <dataValidation type="list" allowBlank="1" showErrorMessage="1" sqref="C17" xr:uid="{00000000-0002-0000-0000-00000A000000}">
      <formula1>"Mayor número de representantes de las OSC y otros sectores que de gobierno,Equilibrio,Menor número de representantes de OSC y otros sectores que de gobierno,No"</formula1>
    </dataValidation>
    <dataValidation type="list" allowBlank="1" showErrorMessage="1" sqref="C6" xr:uid="{00000000-0002-0000-0000-00000B000000}">
      <formula1>"Q4 y valores atípicos superiores, Q3, Q2, Q1 y valores atípicos inferiores, No"</formula1>
    </dataValidation>
    <dataValidation type="list" allowBlank="1" showErrorMessage="1" sqref="C18" xr:uid="{00000000-0002-0000-0000-00000C000000}">
      <formula1>"Convocatoria,Nombramiento directo,No"</formula1>
    </dataValidation>
    <dataValidation type="list" allowBlank="1" showErrorMessage="1" sqref="C16" xr:uid="{00000000-0002-0000-0000-00000D000000}">
      <formula1>"Cuenta con ambos organismos (de fomento y consultivo) o cuenta con uno solo que contempla funciones consultivas,Cuenta con un solo organismo,No cuenta con ningún organismo"</formula1>
    </dataValidation>
    <dataValidation type="list" allowBlank="1" showErrorMessage="1" sqref="C22" xr:uid="{00000000-0002-0000-0000-00000E000000}">
      <formula1>"Vinculante,Opinión,No"</formula1>
    </dataValidation>
    <dataValidation type="list" allowBlank="1" showErrorMessage="1" sqref="C14" xr:uid="{578651BC-7803-46F5-BE0D-7797735F21C3}">
      <formula1>"Cuenta con ambos organismos (de fomento y consultivo) o uno solo que contempla funciones consultivas,Cuenta con un solo organismo,No"</formula1>
    </dataValidation>
    <dataValidation type="list" allowBlank="1" showErrorMessage="1" sqref="C15" xr:uid="{5289DC23-8D79-46F1-B23F-79855CD3F0DE}">
      <formula1>"Estructura/apoyo,Honorífico,No"</formula1>
    </dataValidation>
    <dataValidation type="list" allowBlank="1" showErrorMessage="1" sqref="C15" xr:uid="{41A2616C-D8CA-4781-9673-2426D1232B81}">
      <formula1>"Cuenta con ambos organismos (de fomento y consultivo) o cuenta con uno solo que contempla funciones consultivas,Cuenta con un solo organismo,No"</formula1>
    </dataValidation>
    <dataValidation type="list" allowBlank="1" showErrorMessage="1" sqref="C25" xr:uid="{5F55C216-D173-45B8-B8FD-E4CF82821B54}">
      <formula1>"Sí, Parcialmente, No"</formula1>
    </dataValidation>
    <dataValidation type="list" allowBlank="1" showErrorMessage="1" sqref="C4" xr:uid="{72D4DE7F-0B04-4254-ACA7-8ABCDD58D103}">
      <formula1>"Progresiva, Neutra, Regresiva, No"</formula1>
    </dataValidation>
  </dataValidation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topLeftCell="B1" zoomScale="90" zoomScaleNormal="90" workbookViewId="0">
      <selection activeCell="C22" sqref="C22"/>
    </sheetView>
  </sheetViews>
  <sheetFormatPr baseColWidth="10" defaultColWidth="14.44140625" defaultRowHeight="15" customHeight="1" x14ac:dyDescent="0.3"/>
  <cols>
    <col min="1" max="1" width="33.44140625" customWidth="1"/>
    <col min="2" max="2" width="49.21875" customWidth="1"/>
    <col min="3" max="3" width="33" customWidth="1"/>
    <col min="4" max="4" width="7" customWidth="1"/>
    <col min="5" max="5" width="10.5546875" customWidth="1"/>
    <col min="6" max="6" width="15" customWidth="1"/>
    <col min="7" max="24" width="10.77734375" customWidth="1"/>
  </cols>
  <sheetData>
    <row r="1" spans="1:7" ht="26.4" thickBot="1" x14ac:dyDescent="0.35">
      <c r="A1" s="147" t="s">
        <v>76</v>
      </c>
      <c r="B1" s="148"/>
      <c r="C1" s="148"/>
      <c r="D1" s="129"/>
      <c r="E1" s="129"/>
      <c r="F1" s="130"/>
      <c r="G1" s="58"/>
    </row>
    <row r="2" spans="1:7" ht="28.2" thickBot="1" x14ac:dyDescent="0.35">
      <c r="A2" s="149"/>
      <c r="B2" s="150"/>
      <c r="C2" s="150"/>
      <c r="D2" s="79"/>
      <c r="E2" s="43" t="s">
        <v>0</v>
      </c>
      <c r="F2" s="43" t="s">
        <v>26</v>
      </c>
      <c r="G2" s="58"/>
    </row>
    <row r="3" spans="1:7" ht="14.4" x14ac:dyDescent="0.3">
      <c r="A3" s="151" t="s">
        <v>27</v>
      </c>
      <c r="B3" s="6" t="s">
        <v>28</v>
      </c>
      <c r="C3" s="65" t="s">
        <v>4</v>
      </c>
      <c r="D3" s="40">
        <f>IF(C3="Sí",1,IF(C3="Parcialmente",0.5,IF(C3="No",0,0)))</f>
        <v>1</v>
      </c>
      <c r="E3" s="153">
        <f>SUM(D3:D4)</f>
        <v>1</v>
      </c>
      <c r="F3" s="153">
        <f>E3*10/2</f>
        <v>5</v>
      </c>
      <c r="G3" s="80"/>
    </row>
    <row r="4" spans="1:7" thickBot="1" x14ac:dyDescent="0.35">
      <c r="A4" s="152"/>
      <c r="B4" s="7" t="s">
        <v>29</v>
      </c>
      <c r="C4" s="66" t="s">
        <v>57</v>
      </c>
      <c r="D4" s="17">
        <f>IF(C4="Sí",1,IF(C4="Parcialmente",0.5,IF(C4="No",0,0)))</f>
        <v>0</v>
      </c>
      <c r="E4" s="154"/>
      <c r="F4" s="155"/>
      <c r="G4" s="80"/>
    </row>
    <row r="5" spans="1:7" ht="14.4" x14ac:dyDescent="0.3">
      <c r="A5" s="156" t="s">
        <v>30</v>
      </c>
      <c r="B5" s="8" t="s">
        <v>31</v>
      </c>
      <c r="C5" s="67" t="s">
        <v>59</v>
      </c>
      <c r="D5" s="18">
        <f>IF(C5="Subsecretaría",1,IF(C5="Dirección",0.75,IF(C5="Subdirección",0.5,IF(C5="Jefatura",0.25,IF(C5="No",0)))))</f>
        <v>0.75</v>
      </c>
      <c r="E5" s="163">
        <f>SUM(D5:D7)</f>
        <v>1.416666666</v>
      </c>
      <c r="F5" s="163">
        <f>E5*30/3</f>
        <v>14.166666659999999</v>
      </c>
      <c r="G5" s="80"/>
    </row>
    <row r="6" spans="1:7" ht="14.4" x14ac:dyDescent="0.3">
      <c r="A6" s="157"/>
      <c r="B6" s="9" t="s">
        <v>53</v>
      </c>
      <c r="C6" s="68" t="s">
        <v>61</v>
      </c>
      <c r="D6" s="19">
        <f>IF(C6="Completa",1,IF(C6="Básica",0.666666666,IF(C6="En construcción",0.333333333,IF(C6="Nula",0))))</f>
        <v>0</v>
      </c>
      <c r="E6" s="164"/>
      <c r="F6" s="164"/>
      <c r="G6" s="80"/>
    </row>
    <row r="7" spans="1:7" thickBot="1" x14ac:dyDescent="0.35">
      <c r="A7" s="152"/>
      <c r="B7" s="10" t="s">
        <v>54</v>
      </c>
      <c r="C7" s="69" t="s">
        <v>79</v>
      </c>
      <c r="D7" s="20">
        <f>IF(C7="Actualizadas dos redes",1,IF(C7="Actualizada una red",0.666666666,IF(C7="No actualizada",0.333333333,IF(C7="No",0))))</f>
        <v>0.66666666600000002</v>
      </c>
      <c r="E7" s="154"/>
      <c r="F7" s="155"/>
      <c r="G7" s="80"/>
    </row>
    <row r="8" spans="1:7" ht="27.6" x14ac:dyDescent="0.3">
      <c r="A8" s="158" t="s">
        <v>32</v>
      </c>
      <c r="B8" s="6" t="s">
        <v>33</v>
      </c>
      <c r="C8" s="65" t="s">
        <v>4</v>
      </c>
      <c r="D8" s="16">
        <f t="shared" ref="D8:D9" si="0">IF(C8="Sí",1,IF(C8="Parcialmente",0.5,IF(C8="No",0,0)))</f>
        <v>1</v>
      </c>
      <c r="E8" s="160">
        <f>SUM(D8:D18)</f>
        <v>2.5</v>
      </c>
      <c r="F8" s="160">
        <f>E8*40/11</f>
        <v>9.0909090909090917</v>
      </c>
      <c r="G8" s="80"/>
    </row>
    <row r="9" spans="1:7" ht="14.4" x14ac:dyDescent="0.3">
      <c r="A9" s="159"/>
      <c r="B9" s="11" t="s">
        <v>34</v>
      </c>
      <c r="C9" s="70" t="s">
        <v>4</v>
      </c>
      <c r="D9" s="21">
        <f t="shared" si="0"/>
        <v>1</v>
      </c>
      <c r="E9" s="161"/>
      <c r="F9" s="162"/>
      <c r="G9" s="80"/>
    </row>
    <row r="10" spans="1:7" ht="14.4" x14ac:dyDescent="0.3">
      <c r="A10" s="159"/>
      <c r="B10" s="11" t="s">
        <v>35</v>
      </c>
      <c r="C10" s="70" t="s">
        <v>57</v>
      </c>
      <c r="D10" s="21">
        <f>IF(C10="Establece metodología clara para la integración",1,IF(C10="Parcialmente",0.5,IF(C10="No",0,0)))</f>
        <v>0</v>
      </c>
      <c r="E10" s="161"/>
      <c r="F10" s="162"/>
      <c r="G10" s="80"/>
    </row>
    <row r="11" spans="1:7" ht="14.4" x14ac:dyDescent="0.3">
      <c r="A11" s="159"/>
      <c r="B11" s="11" t="s">
        <v>36</v>
      </c>
      <c r="C11" s="70" t="s">
        <v>57</v>
      </c>
      <c r="D11" s="21">
        <f>IF(C11="Sí",1,IF(C11="Parcialmente",0.5,IF(C11="No",0,0)))</f>
        <v>0</v>
      </c>
      <c r="E11" s="161"/>
      <c r="F11" s="162"/>
      <c r="G11" s="80"/>
    </row>
    <row r="12" spans="1:7" ht="27.6" x14ac:dyDescent="0.3">
      <c r="A12" s="159"/>
      <c r="B12" s="11" t="s">
        <v>17</v>
      </c>
      <c r="C12" s="70" t="s">
        <v>57</v>
      </c>
      <c r="D12" s="21">
        <f>IF(C12="Sí",1,IF(C12="No",0,0))</f>
        <v>0</v>
      </c>
      <c r="E12" s="161"/>
      <c r="F12" s="162"/>
      <c r="G12" s="80"/>
    </row>
    <row r="13" spans="1:7" ht="14.4" x14ac:dyDescent="0.3">
      <c r="A13" s="159"/>
      <c r="B13" s="11" t="s">
        <v>37</v>
      </c>
      <c r="C13" s="70" t="s">
        <v>57</v>
      </c>
      <c r="D13" s="21">
        <f>IF(C13="Cuenta con dos o más elementos",1,IF(C13="Cuenta con un elemento",0.5,IF(C13="No",0,0)))</f>
        <v>0</v>
      </c>
      <c r="E13" s="161"/>
      <c r="F13" s="162"/>
      <c r="G13" s="80"/>
    </row>
    <row r="14" spans="1:7" ht="14.4" x14ac:dyDescent="0.3">
      <c r="A14" s="159"/>
      <c r="B14" s="11" t="s">
        <v>81</v>
      </c>
      <c r="C14" s="70" t="s">
        <v>57</v>
      </c>
      <c r="D14" s="21">
        <f>IF(C14="Sí",1,IF(C14="Parcialmente",0.5,IF(C14="No",0,0)))</f>
        <v>0</v>
      </c>
      <c r="E14" s="161"/>
      <c r="F14" s="162"/>
      <c r="G14" s="80"/>
    </row>
    <row r="15" spans="1:7" ht="14.4" x14ac:dyDescent="0.3">
      <c r="A15" s="159"/>
      <c r="B15" s="11" t="s">
        <v>19</v>
      </c>
      <c r="C15" s="70" t="s">
        <v>87</v>
      </c>
      <c r="D15" s="21">
        <f>IF(C15="Apoyo/estructura",1,IF(C15="Honorífico",0.5,IF(C15="No",0)))</f>
        <v>0.5</v>
      </c>
      <c r="E15" s="161"/>
      <c r="F15" s="162"/>
      <c r="G15" s="80"/>
    </row>
    <row r="16" spans="1:7" ht="14.4" x14ac:dyDescent="0.3">
      <c r="A16" s="159"/>
      <c r="B16" s="11" t="s">
        <v>38</v>
      </c>
      <c r="C16" s="70" t="s">
        <v>57</v>
      </c>
      <c r="D16" s="21">
        <f>IF(C16="Sí",1,IF(C16="Parcialmente",0.5,IF(C16="No",0,0)))</f>
        <v>0</v>
      </c>
      <c r="E16" s="161"/>
      <c r="F16" s="162"/>
      <c r="G16" s="80"/>
    </row>
    <row r="17" spans="1:7" ht="14.4" x14ac:dyDescent="0.3">
      <c r="A17" s="159"/>
      <c r="B17" s="12" t="s">
        <v>53</v>
      </c>
      <c r="C17" s="71" t="s">
        <v>61</v>
      </c>
      <c r="D17" s="22">
        <f>IF(C17="Completa",1,IF(C17="Básica",0.666666666,IF(C17="En construcción",0.333333333,IF(C17="Nula",0))))</f>
        <v>0</v>
      </c>
      <c r="E17" s="161"/>
      <c r="F17" s="162"/>
      <c r="G17" s="80"/>
    </row>
    <row r="18" spans="1:7" thickBot="1" x14ac:dyDescent="0.35">
      <c r="A18" s="152"/>
      <c r="B18" s="13" t="s">
        <v>54</v>
      </c>
      <c r="C18" s="72" t="s">
        <v>57</v>
      </c>
      <c r="D18" s="23">
        <f>IF(C18="Actualizadas dos redes",1,IF(C18="Actualizada una red",0.666666666,IF(C18="No actualizada",0.333333333,IF(C18="No",0))))</f>
        <v>0</v>
      </c>
      <c r="E18" s="154"/>
      <c r="F18" s="155"/>
      <c r="G18" s="80"/>
    </row>
    <row r="19" spans="1:7" ht="14.4" x14ac:dyDescent="0.3">
      <c r="A19" s="156" t="s">
        <v>39</v>
      </c>
      <c r="B19" s="8" t="s">
        <v>40</v>
      </c>
      <c r="C19" s="67" t="s">
        <v>46</v>
      </c>
      <c r="D19" s="24">
        <f>IF(C19="Disponible al público",1,IF(C19="Sí (pero sólo por Transparencia)",0.5,IF(C19="No",0,0)))</f>
        <v>1</v>
      </c>
      <c r="E19" s="163">
        <f>SUM(D19:D21)</f>
        <v>1.8333333332999999</v>
      </c>
      <c r="F19" s="163">
        <f>E19*20/3</f>
        <v>12.222222221999999</v>
      </c>
      <c r="G19" s="80"/>
    </row>
    <row r="20" spans="1:7" ht="15.75" customHeight="1" x14ac:dyDescent="0.3">
      <c r="A20" s="159"/>
      <c r="B20" s="14" t="s">
        <v>41</v>
      </c>
      <c r="C20" s="73" t="s">
        <v>60</v>
      </c>
      <c r="D20" s="25">
        <f>IF(C20="Completa",1,IF(C20="Parcial",0.6666666666,IF(C20="Básica",0.3333333333,IF(C20="No",0))))</f>
        <v>0.33333333329999998</v>
      </c>
      <c r="E20" s="161"/>
      <c r="F20" s="162"/>
      <c r="G20" s="80"/>
    </row>
    <row r="21" spans="1:7" ht="39" customHeight="1" thickBot="1" x14ac:dyDescent="0.35">
      <c r="A21" s="152"/>
      <c r="B21" s="15" t="s">
        <v>42</v>
      </c>
      <c r="C21" s="74" t="s">
        <v>58</v>
      </c>
      <c r="D21" s="26">
        <f>IF(C21="Sí",1,IF(C21="Parcialmente",0.5,IF(C21="No",0,0)))</f>
        <v>0.5</v>
      </c>
      <c r="E21" s="161"/>
      <c r="F21" s="162"/>
      <c r="G21" s="80"/>
    </row>
    <row r="22" spans="1:7" ht="27.75" customHeight="1" thickBot="1" x14ac:dyDescent="0.35">
      <c r="A22" s="58"/>
      <c r="B22" s="58"/>
      <c r="C22" s="58"/>
      <c r="D22" s="80"/>
      <c r="E22" s="2" t="s">
        <v>24</v>
      </c>
      <c r="F22" s="4">
        <f>SUM(F3:F21)</f>
        <v>40.47979797290909</v>
      </c>
      <c r="G22" s="80"/>
    </row>
    <row r="23" spans="1:7" ht="27" customHeight="1" thickBot="1" x14ac:dyDescent="0.35">
      <c r="A23" s="58"/>
      <c r="B23" s="58"/>
      <c r="C23" s="58"/>
      <c r="D23" s="80"/>
      <c r="E23" s="2" t="s">
        <v>25</v>
      </c>
      <c r="F23" s="4">
        <f>F22*35/100</f>
        <v>14.167929290518181</v>
      </c>
      <c r="G23" s="80"/>
    </row>
    <row r="24" spans="1:7" ht="15.75" customHeight="1" x14ac:dyDescent="0.3">
      <c r="A24" s="58"/>
      <c r="B24" s="58"/>
      <c r="C24" s="58"/>
      <c r="D24" s="58"/>
      <c r="E24" s="80"/>
      <c r="F24" s="80"/>
      <c r="G24" s="58"/>
    </row>
    <row r="25" spans="1:7" ht="15.75" customHeight="1" x14ac:dyDescent="0.3">
      <c r="A25" s="58"/>
      <c r="B25" s="58"/>
      <c r="C25" s="58"/>
      <c r="D25" s="58"/>
      <c r="E25" s="58"/>
      <c r="F25" s="58"/>
      <c r="G25" s="58"/>
    </row>
    <row r="26" spans="1:7" ht="15.75" customHeight="1" x14ac:dyDescent="0.3"/>
    <row r="27" spans="1:7" ht="15.75" customHeight="1" x14ac:dyDescent="0.3"/>
    <row r="28" spans="1:7" ht="15.75" customHeight="1" x14ac:dyDescent="0.3"/>
    <row r="29" spans="1:7" ht="15.75" customHeight="1" x14ac:dyDescent="0.3"/>
    <row r="30" spans="1:7" ht="15.75" customHeight="1" x14ac:dyDescent="0.3"/>
    <row r="31" spans="1:7" ht="15.75" customHeight="1" x14ac:dyDescent="0.3"/>
    <row r="32" spans="1:7"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A5:A7"/>
    <mergeCell ref="A8:A18"/>
    <mergeCell ref="E8:E18"/>
    <mergeCell ref="F8:F18"/>
    <mergeCell ref="A19:A21"/>
    <mergeCell ref="E19:E21"/>
    <mergeCell ref="F19:F21"/>
    <mergeCell ref="E5:E7"/>
    <mergeCell ref="F5:F7"/>
    <mergeCell ref="A1:F1"/>
    <mergeCell ref="A2:C2"/>
    <mergeCell ref="A3:A4"/>
    <mergeCell ref="E3:E4"/>
    <mergeCell ref="F3:F4"/>
  </mergeCells>
  <dataValidations count="10">
    <dataValidation type="list" allowBlank="1" showErrorMessage="1" sqref="C6 C17" xr:uid="{00000000-0002-0000-0100-000000000000}">
      <formula1>"Completa,Básica,En construcción,Nula"</formula1>
    </dataValidation>
    <dataValidation type="list" allowBlank="1" showErrorMessage="1" sqref="C8:C9 C11 C3:C4 C21 C16" xr:uid="{00000000-0002-0000-0100-000001000000}">
      <formula1>"Sí,Parcialmente,No"</formula1>
    </dataValidation>
    <dataValidation type="list" allowBlank="1" showErrorMessage="1" sqref="C12 C14" xr:uid="{00000000-0002-0000-0100-000002000000}">
      <formula1>"Sí,No"</formula1>
    </dataValidation>
    <dataValidation type="list" allowBlank="1" showErrorMessage="1" sqref="C13" xr:uid="{00000000-0002-0000-0100-000004000000}">
      <formula1>"Cuenta con dos o más elementos,Cuenta con un elemento,No"</formula1>
    </dataValidation>
    <dataValidation type="list" allowBlank="1" showErrorMessage="1" sqref="C10" xr:uid="{00000000-0002-0000-0100-000005000000}">
      <formula1>"Establece metodología clara para la integración,Parcialmente,No"</formula1>
    </dataValidation>
    <dataValidation type="list" allowBlank="1" showErrorMessage="1" sqref="C5" xr:uid="{00000000-0002-0000-0100-000006000000}">
      <formula1>"Subsecretaría,Dirección,Subdirección,Jefatura,No"</formula1>
    </dataValidation>
    <dataValidation type="list" allowBlank="1" showErrorMessage="1" sqref="C20" xr:uid="{00000000-0002-0000-0100-000008000000}">
      <formula1>"Completa,Parcial,Básica,No"</formula1>
    </dataValidation>
    <dataValidation type="list" allowBlank="1" showErrorMessage="1" sqref="C15" xr:uid="{00000000-0002-0000-0100-000009000000}">
      <formula1>"Apoyo/estructura,Honorífico,No"</formula1>
    </dataValidation>
    <dataValidation type="list" allowBlank="1" showErrorMessage="1" sqref="C19" xr:uid="{00000000-0002-0000-0100-00000A000000}">
      <formula1>"Disponible al público,Sí (pero sólo por Transparencia),No"</formula1>
    </dataValidation>
    <dataValidation type="list" allowBlank="1" showErrorMessage="1" sqref="C7 C18" xr:uid="{468B36DF-F0D9-43A5-902E-56C8E2E6F771}">
      <formula1>"Actualizadas dos redes,Actualizada una red,No actualizada,No"</formula1>
    </dataValidation>
  </dataValidations>
  <pageMargins left="0.7" right="0.7" top="0.75" bottom="0.75" header="0" footer="0"/>
  <pageSetup orientation="landscape"/>
  <ignoredErrors>
    <ignoredError sqref="D10 D1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82"/>
  <sheetViews>
    <sheetView topLeftCell="B1" zoomScale="90" zoomScaleNormal="90" workbookViewId="0">
      <selection activeCell="B20" sqref="B20"/>
    </sheetView>
  </sheetViews>
  <sheetFormatPr baseColWidth="10" defaultColWidth="14.44140625" defaultRowHeight="15" customHeight="1" x14ac:dyDescent="0.3"/>
  <cols>
    <col min="1" max="1" width="22.77734375" bestFit="1" customWidth="1"/>
    <col min="2" max="2" width="39.44140625" bestFit="1" customWidth="1"/>
    <col min="3" max="3" width="45.77734375" customWidth="1"/>
    <col min="4" max="4" width="6.77734375" customWidth="1"/>
    <col min="5" max="5" width="11.44140625" customWidth="1"/>
    <col min="6" max="6" width="14.21875" customWidth="1"/>
    <col min="7" max="26" width="10.77734375" customWidth="1"/>
  </cols>
  <sheetData>
    <row r="1" spans="1:7" ht="26.4" thickBot="1" x14ac:dyDescent="0.35">
      <c r="A1" s="165" t="s">
        <v>76</v>
      </c>
      <c r="B1" s="148"/>
      <c r="C1" s="148"/>
      <c r="D1" s="148"/>
      <c r="E1" s="148"/>
      <c r="F1" s="166"/>
      <c r="G1" s="58"/>
    </row>
    <row r="2" spans="1:7" ht="33" customHeight="1" thickBot="1" x14ac:dyDescent="0.35">
      <c r="A2" s="149"/>
      <c r="B2" s="167"/>
      <c r="C2" s="168"/>
      <c r="D2" s="105"/>
      <c r="E2" s="2" t="s">
        <v>0</v>
      </c>
      <c r="F2" s="2" t="s">
        <v>26</v>
      </c>
      <c r="G2" s="80"/>
    </row>
    <row r="3" spans="1:7" ht="14.4" x14ac:dyDescent="0.3">
      <c r="A3" s="172" t="s">
        <v>70</v>
      </c>
      <c r="B3" s="107" t="s">
        <v>71</v>
      </c>
      <c r="C3" s="82" t="s">
        <v>4</v>
      </c>
      <c r="D3" s="83">
        <f>IF(C3="Sí",1,IF(C3="No",0,0))</f>
        <v>1</v>
      </c>
      <c r="E3" s="177">
        <f>SUM(D3:D6)</f>
        <v>2</v>
      </c>
      <c r="F3" s="177">
        <f>E3*40/4</f>
        <v>20</v>
      </c>
      <c r="G3" s="80"/>
    </row>
    <row r="4" spans="1:7" ht="14.4" x14ac:dyDescent="0.3">
      <c r="A4" s="173"/>
      <c r="B4" s="82" t="s">
        <v>83</v>
      </c>
      <c r="C4" s="82" t="s">
        <v>80</v>
      </c>
      <c r="D4" s="83">
        <f>IF(C4="No interrumpida",1,IF(C4="Interrumpida",0.5,IF(C4="No",0,0)))</f>
        <v>0.5</v>
      </c>
      <c r="E4" s="178"/>
      <c r="F4" s="177"/>
      <c r="G4" s="80"/>
    </row>
    <row r="5" spans="1:7" ht="15" customHeight="1" x14ac:dyDescent="0.3">
      <c r="A5" s="174"/>
      <c r="B5" s="84" t="s">
        <v>44</v>
      </c>
      <c r="C5" s="84" t="s">
        <v>57</v>
      </c>
      <c r="D5" s="85">
        <f>IF(C5="Q4 y valores atípicos superiores",1,IF(C5="Q3",0.75,IF(C5="Q2",0.5,IF(C5="Q1 y valores atípicos inferiores",0.25,IF(C5="No", 0)))))</f>
        <v>0</v>
      </c>
      <c r="E5" s="178"/>
      <c r="F5" s="177"/>
      <c r="G5" s="80"/>
    </row>
    <row r="6" spans="1:7" thickBot="1" x14ac:dyDescent="0.35">
      <c r="A6" s="175"/>
      <c r="B6" s="86" t="s">
        <v>68</v>
      </c>
      <c r="C6" s="86" t="s">
        <v>88</v>
      </c>
      <c r="D6" s="87">
        <f>IF(C6="Q4 y valores atípicos superiores",1,IF(C6="Q3",0.75,IF(C6="Q2",0.5,IF(C6="Q1 y valores atípicos inferiores",0.25,IF(C6="No", 0)))))</f>
        <v>0.5</v>
      </c>
      <c r="E6" s="179"/>
      <c r="F6" s="180"/>
      <c r="G6" s="80"/>
    </row>
    <row r="7" spans="1:7" ht="14.4" x14ac:dyDescent="0.3">
      <c r="A7" s="169" t="s">
        <v>43</v>
      </c>
      <c r="B7" s="88" t="s">
        <v>45</v>
      </c>
      <c r="C7" s="89" t="s">
        <v>46</v>
      </c>
      <c r="D7" s="90">
        <f>IF(C7="Disponible al público",1,IF(C7="Sí (pero solo por Transparencia)",0.5,IF(C7="No",0,0)))</f>
        <v>1</v>
      </c>
      <c r="E7" s="176">
        <f>SUM(D7:D16)</f>
        <v>5.5</v>
      </c>
      <c r="F7" s="176">
        <f>E7*40/10</f>
        <v>22</v>
      </c>
      <c r="G7" s="80"/>
    </row>
    <row r="8" spans="1:7" ht="14.4" x14ac:dyDescent="0.3">
      <c r="A8" s="170"/>
      <c r="B8" s="91" t="s">
        <v>62</v>
      </c>
      <c r="C8" s="92" t="s">
        <v>89</v>
      </c>
      <c r="D8" s="93">
        <f>IF(C8="Si",1,IF(C8="Parcialmente",0.5,IF(C8="No",0)))</f>
        <v>1</v>
      </c>
      <c r="E8" s="170"/>
      <c r="F8" s="170"/>
      <c r="G8" s="80"/>
    </row>
    <row r="9" spans="1:7" ht="14.4" x14ac:dyDescent="0.3">
      <c r="A9" s="170"/>
      <c r="B9" s="91" t="s">
        <v>66</v>
      </c>
      <c r="C9" s="94" t="s">
        <v>89</v>
      </c>
      <c r="D9" s="95">
        <f>IF(C9="Si",1,IF(C9="No",0))</f>
        <v>1</v>
      </c>
      <c r="E9" s="170"/>
      <c r="F9" s="170"/>
      <c r="G9" s="80"/>
    </row>
    <row r="10" spans="1:7" ht="14.4" x14ac:dyDescent="0.3">
      <c r="A10" s="170"/>
      <c r="B10" s="91" t="s">
        <v>63</v>
      </c>
      <c r="C10" s="94" t="s">
        <v>57</v>
      </c>
      <c r="D10" s="95">
        <f>IF(C10="Si",1,IF(C10="No",0))</f>
        <v>0</v>
      </c>
      <c r="E10" s="170"/>
      <c r="F10" s="170"/>
      <c r="G10" s="80"/>
    </row>
    <row r="11" spans="1:7" ht="14.4" x14ac:dyDescent="0.3">
      <c r="A11" s="170"/>
      <c r="B11" s="91" t="s">
        <v>67</v>
      </c>
      <c r="C11" s="92" t="s">
        <v>57</v>
      </c>
      <c r="D11" s="93">
        <f>IF(C11="Si",1,IF(C11="Parcialmente",0.5,IF(C11="No",0)))</f>
        <v>0</v>
      </c>
      <c r="E11" s="170"/>
      <c r="F11" s="170"/>
      <c r="G11" s="80"/>
    </row>
    <row r="12" spans="1:7" ht="14.4" x14ac:dyDescent="0.3">
      <c r="A12" s="170"/>
      <c r="B12" s="91" t="s">
        <v>64</v>
      </c>
      <c r="C12" s="94" t="s">
        <v>57</v>
      </c>
      <c r="D12" s="95">
        <f>IF(C12="Si",1,IF(C12="No",0))</f>
        <v>0</v>
      </c>
      <c r="E12" s="170"/>
      <c r="F12" s="170"/>
      <c r="G12" s="80"/>
    </row>
    <row r="13" spans="1:7" ht="14.4" x14ac:dyDescent="0.3">
      <c r="A13" s="170"/>
      <c r="B13" s="91" t="s">
        <v>65</v>
      </c>
      <c r="C13" s="94" t="s">
        <v>57</v>
      </c>
      <c r="D13" s="95">
        <f>IF(C13="Si",1,IF(C13="No",0))</f>
        <v>0</v>
      </c>
      <c r="E13" s="170"/>
      <c r="F13" s="170"/>
      <c r="G13" s="80"/>
    </row>
    <row r="14" spans="1:7" ht="14.4" x14ac:dyDescent="0.3">
      <c r="A14" s="170"/>
      <c r="B14" s="91" t="s">
        <v>47</v>
      </c>
      <c r="C14" s="94" t="s">
        <v>90</v>
      </c>
      <c r="D14" s="95">
        <f>IF(C14="Disponible en Periódico Oficial estatal y RRSS o páginas oficiales",1,IF(C14="Sólo páginas oficiales o RRSS",0.75,IF(C14="Sólo en Periódico Oficial estatal",0.5,IF(C14="Sólo por Transparencia",0.25,IF(C14="No",0)))))</f>
        <v>0.75</v>
      </c>
      <c r="E14" s="170"/>
      <c r="F14" s="170"/>
      <c r="G14" s="80"/>
    </row>
    <row r="15" spans="1:7" ht="14.4" x14ac:dyDescent="0.3">
      <c r="A15" s="170"/>
      <c r="B15" s="91" t="s">
        <v>48</v>
      </c>
      <c r="C15" s="94" t="s">
        <v>91</v>
      </c>
      <c r="D15" s="95">
        <f>IF(C15="Sí (en ROP)",1,IF(C15="Sí (en convocatoria)",0.5,IF(C15="No",0)))</f>
        <v>1</v>
      </c>
      <c r="E15" s="170"/>
      <c r="F15" s="170"/>
      <c r="G15" s="80"/>
    </row>
    <row r="16" spans="1:7" thickBot="1" x14ac:dyDescent="0.35">
      <c r="A16" s="171"/>
      <c r="B16" s="96" t="s">
        <v>49</v>
      </c>
      <c r="C16" s="97" t="s">
        <v>92</v>
      </c>
      <c r="D16" s="98">
        <f>IF(C16="Disponible al público con información completa",1,IF(C16="Disponible al público con información básica",0.75,IF(C16="Disponible por transparencia con información completa",0.5,IF(C16="Disponible por transparencia con información básica",0.25,IF(C16="No",0)))))</f>
        <v>0.75</v>
      </c>
      <c r="E16" s="171"/>
      <c r="F16" s="171"/>
      <c r="G16" s="80"/>
    </row>
    <row r="17" spans="1:7" thickBot="1" x14ac:dyDescent="0.35">
      <c r="A17" s="109" t="s">
        <v>82</v>
      </c>
      <c r="B17" s="108" t="s">
        <v>50</v>
      </c>
      <c r="C17" s="99" t="s">
        <v>4</v>
      </c>
      <c r="D17" s="106">
        <f>IF(C17="Sí",1,IF(C17="No",0,0))</f>
        <v>1</v>
      </c>
      <c r="E17" s="106">
        <f>SUM(D17)</f>
        <v>1</v>
      </c>
      <c r="F17" s="106">
        <f>E17*20/1</f>
        <v>20</v>
      </c>
      <c r="G17" s="58"/>
    </row>
    <row r="18" spans="1:7" ht="28.2" thickBot="1" x14ac:dyDescent="0.35">
      <c r="A18" s="102"/>
      <c r="B18" s="100"/>
      <c r="C18" s="100"/>
      <c r="D18" s="38"/>
      <c r="E18" s="103" t="s">
        <v>24</v>
      </c>
      <c r="F18" s="104">
        <f>SUM(F3:F17)</f>
        <v>62</v>
      </c>
      <c r="G18" s="58"/>
    </row>
    <row r="19" spans="1:7" ht="28.2" thickBot="1" x14ac:dyDescent="0.35">
      <c r="A19" s="58"/>
      <c r="B19" s="101"/>
      <c r="C19" s="101"/>
      <c r="D19" s="37"/>
      <c r="E19" s="3" t="s">
        <v>25</v>
      </c>
      <c r="F19" s="39">
        <f>F18*45/100</f>
        <v>27.9</v>
      </c>
      <c r="G19" s="80"/>
    </row>
    <row r="20" spans="1:7" ht="14.4" x14ac:dyDescent="0.3">
      <c r="A20" s="58"/>
      <c r="B20" s="58"/>
      <c r="C20" s="58"/>
      <c r="D20" s="58"/>
      <c r="E20" s="58"/>
      <c r="F20" s="80"/>
      <c r="G20" s="58"/>
    </row>
    <row r="22" spans="1:7" ht="14.4" x14ac:dyDescent="0.3">
      <c r="A22" s="1"/>
    </row>
    <row r="25" spans="1:7" ht="15.75" customHeight="1" x14ac:dyDescent="0.3"/>
    <row r="26" spans="1:7" ht="15.75" customHeight="1" x14ac:dyDescent="0.3"/>
    <row r="27" spans="1:7" ht="15.75" customHeight="1" x14ac:dyDescent="0.3"/>
    <row r="28" spans="1:7" ht="15.75" customHeight="1" x14ac:dyDescent="0.3"/>
    <row r="29" spans="1:7" ht="15.75" customHeight="1" x14ac:dyDescent="0.3"/>
    <row r="30" spans="1:7" ht="15.75" customHeight="1" x14ac:dyDescent="0.3"/>
    <row r="31" spans="1:7" ht="15.75" customHeight="1" x14ac:dyDescent="0.3"/>
    <row r="32" spans="1:7"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sheetData>
  <mergeCells count="8">
    <mergeCell ref="A1:F1"/>
    <mergeCell ref="A2:C2"/>
    <mergeCell ref="A7:A16"/>
    <mergeCell ref="A3:A6"/>
    <mergeCell ref="E7:E16"/>
    <mergeCell ref="E3:E6"/>
    <mergeCell ref="F7:F16"/>
    <mergeCell ref="F3:F6"/>
  </mergeCells>
  <dataValidations count="11">
    <dataValidation type="list" allowBlank="1" showErrorMessage="1" sqref="C16" xr:uid="{00000000-0002-0000-0200-000001000000}">
      <formula1>"Disponible al público con información completa,Disponible al público con información básica,Disponible por transparencia con información completa,Disponible por transparencia con información básica,No"</formula1>
    </dataValidation>
    <dataValidation type="list" allowBlank="1" showErrorMessage="1" sqref="C17 C3" xr:uid="{00000000-0002-0000-0200-000002000000}">
      <formula1>"Sí,No"</formula1>
    </dataValidation>
    <dataValidation type="list" allowBlank="1" showInputMessage="1" showErrorMessage="1" sqref="C12:C13 C9:C10" xr:uid="{79DE9DC3-4FB0-4920-BAFC-84C67453E90F}">
      <formula1>"Si, No"</formula1>
    </dataValidation>
    <dataValidation type="list" allowBlank="1" showErrorMessage="1" sqref="C4 C3" xr:uid="{00000000-0002-0000-0200-000007000000}">
      <formula1>"No interrumpida,Interrumpida,No"</formula1>
    </dataValidation>
    <dataValidation type="list" allowBlank="1" showErrorMessage="1" sqref="C5:C6" xr:uid="{00000000-0002-0000-0200-000000000000}">
      <formula1>"Q4 y valores atípicos superiores, Q3, Q2, Q1 y valores atípicos inferiores, No"</formula1>
    </dataValidation>
    <dataValidation type="list" allowBlank="1" showErrorMessage="1" sqref="C7" xr:uid="{AD11C98B-4760-4A56-94A4-D43E680B3656}">
      <formula1>"Disponible al público,Sí (pero solo por Transparencia),No"</formula1>
    </dataValidation>
    <dataValidation type="list" allowBlank="1" showErrorMessage="1" sqref="C8 C11" xr:uid="{61AE9CD8-750B-4654-A91F-117C2795F2E9}">
      <formula1>"Si, Parcialmente, No"</formula1>
    </dataValidation>
    <dataValidation type="list" allowBlank="1" showErrorMessage="1" sqref="C13 C10 C12" xr:uid="{D12FF85B-2408-4A4B-8CF8-DCB9406DC220}">
      <formula1>"Sí, No"</formula1>
    </dataValidation>
    <dataValidation type="list" allowBlank="1" showErrorMessage="1" sqref="C14" xr:uid="{4F1664D9-C832-4461-A4DF-7637DA2CA134}">
      <formula1>"Disponible en Periódico Oficial estatal y RRSS o páginas oficiales,Sólo páginas oficiales o RRSS,Sólo en Periódico Oficial estatal,Sólo por Transparencia,No"</formula1>
    </dataValidation>
    <dataValidation type="list" allowBlank="1" showErrorMessage="1" sqref="C15" xr:uid="{C7CF966E-B879-4CBC-A85B-C233C46E7E13}">
      <formula1>"Sí (en ROP),Sí (en convocatoria),No"</formula1>
    </dataValidation>
    <dataValidation type="list" allowBlank="1" showErrorMessage="1" sqref="C9" xr:uid="{8A0D7801-F829-4FFA-B772-0D29EF6235CC}">
      <formula1>"Si, No"</formula1>
    </dataValidation>
  </dataValidations>
  <pageMargins left="0.7" right="0.7" top="0.75" bottom="0.75" header="0" footer="0"/>
  <pageSetup orientation="landscape" r:id="rId1"/>
  <ignoredErrors>
    <ignoredError sqref="D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Resultado General</vt:lpstr>
      <vt:lpstr>Marco Jurídico</vt:lpstr>
      <vt:lpstr>Marco Institucional</vt:lpstr>
      <vt:lpstr>Marco Programático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Osmar Cervantes González</dc:creator>
  <cp:lastModifiedBy>OZ</cp:lastModifiedBy>
  <dcterms:created xsi:type="dcterms:W3CDTF">2022-02-09T00:22:39Z</dcterms:created>
  <dcterms:modified xsi:type="dcterms:W3CDTF">2023-07-31T00:16:44Z</dcterms:modified>
</cp:coreProperties>
</file>