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OZ\Documents\Tarjetas IFAOSC, 2022 (Última modificación)\"/>
    </mc:Choice>
  </mc:AlternateContent>
  <xr:revisionPtr revIDLastSave="0" documentId="13_ncr:1_{880BBBEE-9EC8-474A-8FF5-FC1066A3A2BE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  <sheet name="Programa 1" sheetId="6" r:id="rId5"/>
    <sheet name="Programa 2" sheetId="7" r:id="rId6"/>
    <sheet name="Programa 3" sheetId="8" r:id="rId7"/>
    <sheet name="Programa 4" sheetId="9" r:id="rId8"/>
  </sheets>
  <calcPr calcId="191029"/>
  <extLst>
    <ext uri="GoogleSheetsCustomDataVersion1">
      <go:sheetsCustomData xmlns:go="http://customooxmlschemas.google.com/" r:id="rId9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F5" i="2" l="1"/>
  <c r="F3" i="2"/>
  <c r="F17" i="3"/>
  <c r="D12" i="9"/>
  <c r="D11" i="9"/>
  <c r="D10" i="9"/>
  <c r="D9" i="9"/>
  <c r="D8" i="9"/>
  <c r="D7" i="9"/>
  <c r="D6" i="9"/>
  <c r="D5" i="9"/>
  <c r="D4" i="9"/>
  <c r="D3" i="9"/>
  <c r="D12" i="8"/>
  <c r="D11" i="8"/>
  <c r="D10" i="8"/>
  <c r="D9" i="8"/>
  <c r="D8" i="8"/>
  <c r="D7" i="8"/>
  <c r="D6" i="8"/>
  <c r="D5" i="8"/>
  <c r="D4" i="8"/>
  <c r="D3" i="8"/>
  <c r="D12" i="7"/>
  <c r="D11" i="7"/>
  <c r="D10" i="7"/>
  <c r="D9" i="7"/>
  <c r="D8" i="7"/>
  <c r="D7" i="7"/>
  <c r="D6" i="7"/>
  <c r="D5" i="7"/>
  <c r="D4" i="7"/>
  <c r="D3" i="7"/>
  <c r="D12" i="6"/>
  <c r="D11" i="6"/>
  <c r="D15" i="3" s="1"/>
  <c r="D10" i="6"/>
  <c r="D9" i="6"/>
  <c r="D8" i="6"/>
  <c r="D7" i="6"/>
  <c r="D6" i="6"/>
  <c r="D5" i="6"/>
  <c r="D9" i="3" s="1"/>
  <c r="D4" i="6"/>
  <c r="D3" i="6"/>
  <c r="D7" i="3" s="1"/>
  <c r="D12" i="3" l="1"/>
  <c r="D13" i="3"/>
  <c r="D14" i="3"/>
  <c r="D11" i="3"/>
  <c r="E3" i="8"/>
  <c r="F3" i="8" s="1"/>
  <c r="D10" i="3"/>
  <c r="D8" i="3"/>
  <c r="D16" i="3"/>
  <c r="E3" i="9"/>
  <c r="F3" i="9" s="1"/>
  <c r="E3" i="7"/>
  <c r="F3" i="7" s="1"/>
  <c r="E3" i="6"/>
  <c r="F3" i="6" s="1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D3" i="3"/>
  <c r="E3" i="3" s="1"/>
  <c r="F3" i="3" s="1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2" l="1"/>
  <c r="E7" i="3"/>
  <c r="E19" i="2"/>
  <c r="F19" i="2" s="1"/>
  <c r="E8" i="2"/>
  <c r="F8" i="2" s="1"/>
  <c r="E5" i="2"/>
  <c r="E14" i="1"/>
  <c r="F14" i="1" s="1"/>
  <c r="E11" i="1"/>
  <c r="F11" i="1" s="1"/>
  <c r="E3" i="1"/>
  <c r="F3" i="1" s="1"/>
  <c r="E24" i="1"/>
  <c r="F24" i="1" s="1"/>
  <c r="F7" i="3" l="1"/>
  <c r="F18" i="3" s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<sst xmlns="http://schemas.openxmlformats.org/spreadsheetml/2006/main" count="234" uniqueCount="105">
  <si>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</si>
  <si>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</si>
  <si>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</si>
  <si>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</si>
  <si>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</si>
  <si>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</si>
  <si>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</si>
  <si>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</si>
  <si>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</si>
  <si>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</si>
  <si>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</si>
  <si>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</si>
  <si>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</si>
  <si>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</si>
  <si>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</si>
  <si>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</si>
  <si>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</si>
  <si>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</si>
  <si>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</si>
  <si>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</si>
  <si>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</si>
  <si>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</si>
  <si>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</si>
  <si>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</si>
  <si>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</si>
  <si>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</si>
  <si>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</si>
  <si>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</si>
  <si>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</si>
  <si>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</si>
  <si>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</si>
  <si>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</si>
  <si>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</si>
  <si>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</si>
  <si>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</si>
  <si>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</si>
  <si>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</si>
  <si>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</si>
  <si>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</si>
  <si>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</si>
  <si>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</si>
  <si>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</si>
  <si>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</si>
  <si>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</si>
  <si>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No interrumpida</t>
  </si>
  <si>
    <t>Recursos histórico</t>
  </si>
  <si>
    <t>Reglas de operación</t>
  </si>
  <si>
    <t>Disponible al público</t>
  </si>
  <si>
    <t>Convocatoria</t>
  </si>
  <si>
    <t>Criterios de elegibilidad</t>
  </si>
  <si>
    <t>Publicación de resultados</t>
  </si>
  <si>
    <t>Otras acciones de fomento</t>
  </si>
  <si>
    <t>Mayor número de derechos</t>
  </si>
  <si>
    <t>Cuenta con ambos organismos (de fomento y consultivo) o uno solo que contempla funciones consultivas</t>
  </si>
  <si>
    <t>Establece metodología clara para la integración</t>
  </si>
  <si>
    <t>Página web</t>
  </si>
  <si>
    <t>Redes sociales</t>
  </si>
  <si>
    <t>Sí (en ROP)</t>
  </si>
  <si>
    <t>Funciones Secretaria(o)</t>
  </si>
  <si>
    <t>Dos o más</t>
  </si>
  <si>
    <t>Organismos estatales de participación y/o consulta</t>
  </si>
  <si>
    <t>Actualizadas dos redes</t>
  </si>
  <si>
    <t>No</t>
  </si>
  <si>
    <t>Parcialmente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</si>
  <si>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</si>
  <si>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</si>
  <si>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</si>
  <si>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</si>
  <si>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</si>
  <si>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</si>
  <si>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Si</t>
  </si>
  <si>
    <t>Recursos comparativo nacional</t>
  </si>
  <si>
    <t>Q3</t>
  </si>
  <si>
    <t xml:space="preserve">Índice </t>
  </si>
  <si>
    <t>Fomento económico</t>
  </si>
  <si>
    <t>Acciones de fomento económico</t>
  </si>
  <si>
    <t>Disponible en Periódico Oficial estatal y RRSS o páginas oficiales</t>
  </si>
  <si>
    <t>Disponible al público con información completa</t>
  </si>
  <si>
    <t>*La subdimensión "Programa de fomento" no debe modificarse, el llenado es automático después de llenar cada programa de fomento.</t>
  </si>
  <si>
    <t>Marco Institucional (35%)</t>
  </si>
  <si>
    <t>Marco Jurídico (20%)</t>
  </si>
  <si>
    <t>Marco Programático (45%)</t>
  </si>
  <si>
    <t>Jalisco</t>
  </si>
  <si>
    <t>Q2</t>
  </si>
  <si>
    <t>Estructura/apoyo</t>
  </si>
  <si>
    <t>Mayor número de representantes de las OSC y otros sectores que de gobierno</t>
  </si>
  <si>
    <t>Tres</t>
  </si>
  <si>
    <t>Subsecretaría</t>
  </si>
  <si>
    <t>Completa</t>
  </si>
  <si>
    <t>Apoyo/estructura</t>
  </si>
  <si>
    <t>Programa de fomento (Secretaría de Asistencia Social)</t>
  </si>
  <si>
    <t>Disponible por transparencia con información básica</t>
  </si>
  <si>
    <t>Programa de fomento (Secretaría General de Gobierno)</t>
  </si>
  <si>
    <t>Programa de fomento (Subsecretaría de DDHH)</t>
  </si>
  <si>
    <t>Programa de fomento (Secretaría de Inclusión)</t>
  </si>
  <si>
    <t>Sólo páginas oficiales o RRSS</t>
  </si>
  <si>
    <t>Plan/Programa de fomento</t>
  </si>
  <si>
    <t>Otros</t>
  </si>
  <si>
    <t>Continuidad</t>
  </si>
  <si>
    <t>Presupuesto para otros grupos no constituidos (colectivos, redes y agrupaciones)</t>
  </si>
  <si>
    <t>Reconocimiento de grupos no constituidos (colectivos, redes y/o agrupaciones)</t>
  </si>
  <si>
    <t>Reforma en el último año</t>
  </si>
  <si>
    <t>Progresiva</t>
  </si>
  <si>
    <t>Cuenta con dos o más elementos</t>
  </si>
  <si>
    <t>Q4 y valores atípicos superiores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</si>
</sst>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3" tint="0.249977111117893"/>
      </right>
      <top style="medium">
        <color theme="3" tint="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theme="3" tint="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3" tint="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3" tint="0.249977111117893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 applyFont="1" applyAlignme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1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/>
    <xf numFmtId="0" fontId="0" fillId="0" borderId="1" xfId="0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6" fillId="14" borderId="23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14" borderId="24" xfId="0" applyFont="1" applyFill="1" applyBorder="1" applyAlignment="1">
      <alignment vertical="center" wrapText="1"/>
    </xf>
    <xf numFmtId="0" fontId="6" fillId="19" borderId="11" xfId="0" applyFont="1" applyFill="1" applyBorder="1" applyAlignment="1">
      <alignment vertical="center" wrapText="1"/>
    </xf>
    <xf numFmtId="2" fontId="6" fillId="19" borderId="25" xfId="0" applyNumberFormat="1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vertical="center" wrapText="1"/>
    </xf>
    <xf numFmtId="2" fontId="6" fillId="14" borderId="24" xfId="0" applyNumberFormat="1" applyFont="1" applyFill="1" applyBorder="1" applyAlignment="1">
      <alignment horizontal="center" vertical="center" wrapText="1"/>
    </xf>
    <xf numFmtId="0" fontId="6" fillId="14" borderId="26" xfId="0" applyFont="1" applyFill="1" applyBorder="1" applyAlignment="1">
      <alignment vertical="center" wrapText="1"/>
    </xf>
    <xf numFmtId="0" fontId="6" fillId="14" borderId="13" xfId="0" applyFont="1" applyFill="1" applyBorder="1" applyAlignment="1">
      <alignment vertical="center" wrapText="1"/>
    </xf>
    <xf numFmtId="2" fontId="6" fillId="14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6" fillId="29" borderId="23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24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4" xfId="0" applyNumberFormat="1" applyFont="1" applyFill="1" applyBorder="1" applyAlignment="1">
      <alignment horizontal="center" vertical="center"/>
    </xf>
    <xf numFmtId="0" fontId="6" fillId="29" borderId="26" xfId="0" applyFont="1" applyFill="1" applyBorder="1" applyAlignment="1">
      <alignment vertical="center" wrapText="1"/>
    </xf>
    <xf numFmtId="0" fontId="6" fillId="29" borderId="13" xfId="0" applyFont="1" applyFill="1" applyBorder="1" applyAlignment="1">
      <alignment vertical="center" wrapText="1"/>
    </xf>
    <xf numFmtId="2" fontId="6" fillId="29" borderId="26" xfId="0" applyNumberFormat="1" applyFont="1" applyFill="1" applyBorder="1" applyAlignment="1">
      <alignment horizontal="center" vertical="center"/>
    </xf>
    <xf numFmtId="2" fontId="6" fillId="14" borderId="23" xfId="0" applyNumberFormat="1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vertical="center"/>
    </xf>
    <xf numFmtId="2" fontId="6" fillId="19" borderId="25" xfId="0" applyNumberFormat="1" applyFont="1" applyFill="1" applyBorder="1" applyAlignment="1">
      <alignment horizontal="center" vertical="center"/>
    </xf>
    <xf numFmtId="2" fontId="6" fillId="14" borderId="24" xfId="0" applyNumberFormat="1" applyFont="1" applyFill="1" applyBorder="1" applyAlignment="1">
      <alignment horizontal="center" vertical="center"/>
    </xf>
    <xf numFmtId="2" fontId="6" fillId="14" borderId="26" xfId="0" applyNumberFormat="1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13" borderId="33" xfId="0" applyFont="1" applyFill="1" applyBorder="1" applyAlignment="1">
      <alignment vertical="center"/>
    </xf>
    <xf numFmtId="2" fontId="6" fillId="15" borderId="15" xfId="0" applyNumberFormat="1" applyFont="1" applyFill="1" applyBorder="1" applyAlignment="1">
      <alignment horizontal="center" vertical="center"/>
    </xf>
    <xf numFmtId="2" fontId="6" fillId="15" borderId="39" xfId="0" applyNumberFormat="1" applyFont="1" applyFill="1" applyBorder="1" applyAlignment="1">
      <alignment horizontal="center" vertical="center"/>
    </xf>
    <xf numFmtId="0" fontId="6" fillId="13" borderId="40" xfId="0" applyFont="1" applyFill="1" applyBorder="1" applyAlignment="1">
      <alignment vertical="center"/>
    </xf>
    <xf numFmtId="0" fontId="6" fillId="13" borderId="15" xfId="0" applyFont="1" applyFill="1" applyBorder="1" applyAlignment="1">
      <alignment vertical="center"/>
    </xf>
    <xf numFmtId="0" fontId="6" fillId="14" borderId="9" xfId="0" applyFont="1" applyFill="1" applyBorder="1" applyAlignment="1">
      <alignment vertical="center" wrapText="1"/>
    </xf>
    <xf numFmtId="2" fontId="6" fillId="14" borderId="9" xfId="0" applyNumberFormat="1" applyFont="1" applyFill="1" applyBorder="1" applyAlignment="1">
      <alignment horizontal="center" vertical="center" wrapText="1"/>
    </xf>
    <xf numFmtId="2" fontId="6" fillId="19" borderId="11" xfId="0" applyNumberFormat="1" applyFont="1" applyFill="1" applyBorder="1" applyAlignment="1">
      <alignment horizontal="center" vertical="center" wrapText="1"/>
    </xf>
    <xf numFmtId="2" fontId="6" fillId="14" borderId="11" xfId="0" applyNumberFormat="1" applyFont="1" applyFill="1" applyBorder="1" applyAlignment="1">
      <alignment horizontal="center" vertical="center" wrapText="1"/>
    </xf>
    <xf numFmtId="2" fontId="6" fillId="14" borderId="13" xfId="0" applyNumberFormat="1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vertical="center" wrapText="1"/>
    </xf>
    <xf numFmtId="0" fontId="5" fillId="15" borderId="3" xfId="0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left"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23" borderId="29" xfId="0" applyNumberFormat="1" applyFont="1" applyFill="1" applyBorder="1" applyAlignment="1">
      <alignment horizontal="center"/>
    </xf>
    <xf numFmtId="0" fontId="12" fillId="23" borderId="30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10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0" fontId="16" fillId="23" borderId="37" xfId="0" applyFont="1" applyFill="1" applyBorder="1" applyAlignment="1">
      <alignment horizontal="center" vertical="center"/>
    </xf>
    <xf numFmtId="0" fontId="16" fillId="23" borderId="38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1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2" fontId="6" fillId="14" borderId="32" xfId="0" applyNumberFormat="1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2" fontId="6" fillId="14" borderId="10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tabSelected="1" workbookViewId="0">
      <selection activeCell="E14" sqref="E14:F14"/>
    </sheetView>
  </sheetViews>
  <sheetFormatPr baseColWidth="10" defaultRowHeight="14.4" x14ac:dyDescent="0.3"/>
  <cols>
    <col min="4" max="4" width="11.44140625" customWidth="1"/>
  </cols>
  <sheetData>
    <row r="1" spans="1:11" ht="25.8" x14ac:dyDescent="0.3">
      <c r="A1" s="138" t="s">
        <v>82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ht="9" customHeight="1" x14ac:dyDescent="0.3"/>
    <row r="3" spans="1:11" ht="15.6" x14ac:dyDescent="0.3">
      <c r="A3" s="139" t="s">
        <v>80</v>
      </c>
      <c r="B3" s="140"/>
      <c r="C3" s="140"/>
      <c r="D3" s="140"/>
      <c r="E3" s="140"/>
      <c r="F3" s="140"/>
      <c r="G3" s="140"/>
      <c r="H3" s="140"/>
      <c r="I3" s="140"/>
      <c r="J3" s="141"/>
    </row>
    <row r="4" spans="1:11" ht="21" x14ac:dyDescent="0.4">
      <c r="A4" s="142">
        <f>'Marco Jurídico'!F28</f>
        <v>15.02916666666667</v>
      </c>
      <c r="B4" s="143"/>
      <c r="C4" s="143"/>
      <c r="D4" s="143"/>
      <c r="E4" s="143"/>
      <c r="F4" s="143"/>
      <c r="G4" s="143"/>
      <c r="H4" s="143"/>
      <c r="I4" s="143"/>
      <c r="J4" s="143"/>
      <c r="K4" s="66"/>
    </row>
    <row r="5" spans="1:11" ht="9" customHeight="1" x14ac:dyDescent="0.3"/>
    <row r="6" spans="1:11" ht="15.6" x14ac:dyDescent="0.3">
      <c r="A6" s="144" t="s">
        <v>79</v>
      </c>
      <c r="B6" s="144"/>
      <c r="C6" s="144"/>
      <c r="D6" s="144"/>
      <c r="E6" s="144"/>
      <c r="F6" s="144"/>
      <c r="G6" s="144"/>
      <c r="H6" s="144"/>
      <c r="I6" s="144"/>
      <c r="J6" s="144"/>
    </row>
    <row r="7" spans="1:11" ht="21" x14ac:dyDescent="0.4">
      <c r="A7" s="145">
        <f>'Marco Institucional'!F23</f>
        <v>31.181818181818183</v>
      </c>
      <c r="B7" s="146"/>
      <c r="C7" s="146"/>
      <c r="D7" s="146"/>
      <c r="E7" s="146"/>
      <c r="F7" s="146"/>
      <c r="G7" s="146"/>
      <c r="H7" s="146"/>
      <c r="I7" s="146"/>
      <c r="J7" s="146"/>
    </row>
    <row r="8" spans="1:11" ht="9" customHeight="1" x14ac:dyDescent="0.3"/>
    <row r="9" spans="1:11" ht="15.6" x14ac:dyDescent="0.3">
      <c r="A9" s="131" t="s">
        <v>81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1" ht="21" x14ac:dyDescent="0.4">
      <c r="A10" s="132">
        <f>'Marco Programático'!F19</f>
        <v>38.024999999999999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3" spans="1:11" ht="23.4" x14ac:dyDescent="0.45">
      <c r="E13" s="134" t="s">
        <v>73</v>
      </c>
      <c r="F13" s="135"/>
    </row>
    <row r="14" spans="1:11" ht="23.4" x14ac:dyDescent="0.45">
      <c r="E14" s="136">
        <f>A4+A7+A10</f>
        <v>84.235984848484861</v>
      </c>
      <c r="F14" s="137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opLeftCell="B1" zoomScale="80" zoomScaleNormal="80" workbookViewId="0">
      <selection activeCell="C6" sqref="C6"/>
    </sheetView>
  </sheetViews>
  <sheetFormatPr baseColWidth="10" defaultColWidth="14.44140625" defaultRowHeight="15" customHeight="1" x14ac:dyDescent="0.3"/>
  <cols>
    <col min="1" max="1" width="32.77734375" customWidth="1"/>
    <col min="2" max="2" width="49.77734375" customWidth="1"/>
    <col min="3" max="3" width="46.77734375" customWidth="1"/>
    <col min="4" max="4" width="6.77734375" customWidth="1"/>
    <col min="5" max="5" width="14.77734375" customWidth="1"/>
    <col min="6" max="6" width="14.21875" customWidth="1"/>
    <col min="7" max="7" width="40.21875" customWidth="1"/>
    <col min="8" max="23" width="10.77734375" customWidth="1"/>
  </cols>
  <sheetData>
    <row r="1" spans="1:7" ht="26.4" thickBot="1" x14ac:dyDescent="0.35">
      <c r="A1" s="147" t="s">
        <v>82</v>
      </c>
      <c r="B1" s="148"/>
      <c r="C1" s="148"/>
      <c r="D1" s="148"/>
      <c r="E1" s="148"/>
      <c r="F1" s="149"/>
      <c r="G1" s="93"/>
    </row>
    <row r="2" spans="1:7" ht="28.5" customHeight="1" thickBot="1" x14ac:dyDescent="0.35">
      <c r="A2" s="94"/>
      <c r="B2" s="95"/>
      <c r="C2" s="96"/>
      <c r="D2" s="97"/>
      <c r="E2" s="42" t="s">
        <v>0</v>
      </c>
      <c r="F2" s="43" t="s">
        <v>1</v>
      </c>
      <c r="G2" s="93"/>
    </row>
    <row r="3" spans="1:7" ht="14.4" x14ac:dyDescent="0.3">
      <c r="A3" s="150" t="s">
        <v>2</v>
      </c>
      <c r="B3" s="44" t="s">
        <v>3</v>
      </c>
      <c r="C3" s="53" t="s">
        <v>4</v>
      </c>
      <c r="D3" s="41">
        <f>IF(C3="Sí",1,IF(C3="No",0,0))</f>
        <v>1</v>
      </c>
      <c r="E3" s="153">
        <f>SUM(D3:D10)</f>
        <v>6.5</v>
      </c>
      <c r="F3" s="156">
        <f>E3*25/8</f>
        <v>20.3125</v>
      </c>
      <c r="G3" s="58"/>
    </row>
    <row r="4" spans="1:7" ht="14.4" x14ac:dyDescent="0.3">
      <c r="A4" s="151"/>
      <c r="B4" s="45" t="s">
        <v>101</v>
      </c>
      <c r="C4" s="53" t="s">
        <v>102</v>
      </c>
      <c r="D4" s="27">
        <f>IF(C4="Progresiva",1,IF(C4="Neutra",0.66666666666,IF(C4="Regresiva",0.33333333333, IF(C4="No",0))))</f>
        <v>1</v>
      </c>
      <c r="E4" s="154"/>
      <c r="F4" s="157"/>
      <c r="G4" s="58"/>
    </row>
    <row r="5" spans="1:7" ht="14.4" x14ac:dyDescent="0.3">
      <c r="A5" s="151"/>
      <c r="B5" s="45" t="s">
        <v>5</v>
      </c>
      <c r="C5" s="53" t="s">
        <v>62</v>
      </c>
      <c r="D5" s="27">
        <f>IF(C5="Sí",1,IF(C5="No",0,0))</f>
        <v>0</v>
      </c>
      <c r="E5" s="154"/>
      <c r="F5" s="157"/>
      <c r="G5" s="58"/>
    </row>
    <row r="6" spans="1:7" ht="14.4" x14ac:dyDescent="0.3">
      <c r="A6" s="151"/>
      <c r="B6" s="46" t="s">
        <v>6</v>
      </c>
      <c r="C6" s="54" t="s">
        <v>83</v>
      </c>
      <c r="D6" s="28">
        <f>IF(C6="Q4 y valores atípicos superiores",1,IF(C6="Q3",0.75,IF(C6="Q2",0.5,IF(C6="Q1 y valores atípicos inferiores",0.25,IF(C6="No", 0)))))</f>
        <v>0.5</v>
      </c>
      <c r="E6" s="154"/>
      <c r="F6" s="157"/>
      <c r="G6" s="58"/>
    </row>
    <row r="7" spans="1:7" ht="14.4" x14ac:dyDescent="0.3">
      <c r="A7" s="151"/>
      <c r="B7" s="47" t="s">
        <v>7</v>
      </c>
      <c r="C7" s="53" t="s">
        <v>52</v>
      </c>
      <c r="D7" s="27">
        <f>IF(C7="Mayor número de derechos",1,IF(C7="Equilibrio",0.6666666666,IF(C7="Mayor número de obligaciones",0.3333333333, IF(C7="No",0))))</f>
        <v>1</v>
      </c>
      <c r="E7" s="154"/>
      <c r="F7" s="157"/>
      <c r="G7" s="58"/>
    </row>
    <row r="8" spans="1:7" ht="14.4" x14ac:dyDescent="0.3">
      <c r="A8" s="151"/>
      <c r="B8" s="45" t="s">
        <v>8</v>
      </c>
      <c r="C8" s="53" t="s">
        <v>4</v>
      </c>
      <c r="D8" s="27">
        <f>IF(C8="Sí",1,IF(C8="No",0,0))</f>
        <v>1</v>
      </c>
      <c r="E8" s="154"/>
      <c r="F8" s="157"/>
      <c r="G8" s="58"/>
    </row>
    <row r="9" spans="1:7" ht="27.6" x14ac:dyDescent="0.3">
      <c r="A9" s="151"/>
      <c r="B9" s="45" t="s">
        <v>100</v>
      </c>
      <c r="C9" s="53" t="s">
        <v>4</v>
      </c>
      <c r="D9" s="27">
        <f>IF(C9="Sí",1,IF(C9="No",0,0))</f>
        <v>1</v>
      </c>
      <c r="E9" s="154"/>
      <c r="F9" s="157"/>
      <c r="G9" s="58"/>
    </row>
    <row r="10" spans="1:7" thickBot="1" x14ac:dyDescent="0.35">
      <c r="A10" s="152"/>
      <c r="B10" s="48" t="s">
        <v>9</v>
      </c>
      <c r="C10" s="56" t="s">
        <v>4</v>
      </c>
      <c r="D10" s="29">
        <f>IF(C10="Sí",1,IF(C10="No",0,0))</f>
        <v>1</v>
      </c>
      <c r="E10" s="155"/>
      <c r="F10" s="158"/>
      <c r="G10" s="58"/>
    </row>
    <row r="11" spans="1:7" ht="14.4" x14ac:dyDescent="0.3">
      <c r="A11" s="159" t="s">
        <v>10</v>
      </c>
      <c r="B11" s="49" t="s">
        <v>11</v>
      </c>
      <c r="C11" s="49" t="s">
        <v>62</v>
      </c>
      <c r="D11" s="30">
        <f>IF(C11="Sí",1,IF(C11="Parcialmente",0.5, IF(C11="No",0)))</f>
        <v>0</v>
      </c>
      <c r="E11" s="161">
        <f>SUM(D11:D13)</f>
        <v>2</v>
      </c>
      <c r="F11" s="160">
        <f>E11*25/3</f>
        <v>16.666666666666668</v>
      </c>
      <c r="G11" s="58"/>
    </row>
    <row r="12" spans="1:7" ht="14.4" x14ac:dyDescent="0.3">
      <c r="A12" s="151"/>
      <c r="B12" s="50" t="s">
        <v>12</v>
      </c>
      <c r="C12" s="50" t="s">
        <v>4</v>
      </c>
      <c r="D12" s="31">
        <f>IF(C12="Sí",1,IF(C12="Parcialmente",0.5, IF(C12="No",0)))</f>
        <v>1</v>
      </c>
      <c r="E12" s="154"/>
      <c r="F12" s="157"/>
      <c r="G12" s="58"/>
    </row>
    <row r="13" spans="1:7" thickBot="1" x14ac:dyDescent="0.35">
      <c r="A13" s="152"/>
      <c r="B13" s="51" t="s">
        <v>13</v>
      </c>
      <c r="C13" s="51" t="s">
        <v>4</v>
      </c>
      <c r="D13" s="32">
        <f>IF(C13="Sí",1,IF(C13="Parcialmente",0.5, IF(C13="No",0)))</f>
        <v>1</v>
      </c>
      <c r="E13" s="155"/>
      <c r="F13" s="158"/>
      <c r="G13" s="58"/>
    </row>
    <row r="14" spans="1:7" ht="27.6" x14ac:dyDescent="0.3">
      <c r="A14" s="150" t="s">
        <v>60</v>
      </c>
      <c r="B14" s="52" t="s">
        <v>60</v>
      </c>
      <c r="C14" s="44" t="s">
        <v>53</v>
      </c>
      <c r="D14" s="26">
        <f>IF(C14="Cuenta con ambos organismos (de fomento y consultivo) o uno solo que contempla funciones consultivas",1,IF(C14="Cuenta con un solo organismo",0.5,IF(C14="No",0,0)))</f>
        <v>1</v>
      </c>
      <c r="E14" s="153">
        <f>SUM(D14:D23)</f>
        <v>8.6</v>
      </c>
      <c r="F14" s="160">
        <f>E14*25/10</f>
        <v>21.5</v>
      </c>
      <c r="G14" s="58"/>
    </row>
    <row r="15" spans="1:7" ht="15.45" customHeight="1" x14ac:dyDescent="0.3">
      <c r="A15" s="165"/>
      <c r="B15" s="53" t="s">
        <v>19</v>
      </c>
      <c r="C15" s="45" t="s">
        <v>84</v>
      </c>
      <c r="D15" s="27">
        <f>IF(C15="Estructura/apoyo",1,IF(C15="Honorífico",0.5,IF(C15="No",0)))</f>
        <v>1</v>
      </c>
      <c r="E15" s="162"/>
      <c r="F15" s="156"/>
      <c r="G15" s="58"/>
    </row>
    <row r="16" spans="1:7" ht="14.4" x14ac:dyDescent="0.3">
      <c r="A16" s="165"/>
      <c r="B16" s="54" t="s">
        <v>58</v>
      </c>
      <c r="C16" s="59" t="s">
        <v>59</v>
      </c>
      <c r="D16" s="28">
        <f>IF(C16="Dos o más",1,IF(C16="Uno",0.5,IF(C16="No",0)))</f>
        <v>1</v>
      </c>
      <c r="E16" s="162"/>
      <c r="F16" s="156"/>
      <c r="G16" s="58"/>
    </row>
    <row r="17" spans="1:7" ht="27.6" x14ac:dyDescent="0.3">
      <c r="A17" s="151"/>
      <c r="B17" s="53" t="s">
        <v>14</v>
      </c>
      <c r="C17" s="45" t="s">
        <v>85</v>
      </c>
      <c r="D17" s="27">
        <f>IF(C17="Mayor número de representantes de las OSC y otros sectores que de gobierno",1,IF(C17="Equilibrio",0.666666666666666,IF(C17="Menor número de representantes de OSC y otros sectores que de gobierno",0.333333333333333, IF(C17="No",0))))</f>
        <v>1</v>
      </c>
      <c r="E17" s="154"/>
      <c r="F17" s="157"/>
      <c r="G17" s="58"/>
    </row>
    <row r="18" spans="1:7" ht="14.4" x14ac:dyDescent="0.3">
      <c r="A18" s="151"/>
      <c r="B18" s="55" t="s">
        <v>15</v>
      </c>
      <c r="C18" s="45" t="s">
        <v>48</v>
      </c>
      <c r="D18" s="27">
        <f>IF(C18="Convocatoria",1,IF(C18="Nombramiento directo",0.5,IF(C18="No",0,0)))</f>
        <v>1</v>
      </c>
      <c r="E18" s="154"/>
      <c r="F18" s="157"/>
      <c r="G18" s="58"/>
    </row>
    <row r="19" spans="1:7" ht="14.4" x14ac:dyDescent="0.3">
      <c r="A19" s="151"/>
      <c r="B19" s="53" t="s">
        <v>16</v>
      </c>
      <c r="C19" s="45" t="s">
        <v>86</v>
      </c>
      <c r="D19" s="27">
        <f>IF(C19="Cinco",1,IF(C19="Cuatro",0.8,IF(C19="Tres",0.6,IF(C19="Dos",0.4,IF(C19="Uno",0.2,IF(C19="No",0))))))</f>
        <v>0.6</v>
      </c>
      <c r="E19" s="154"/>
      <c r="F19" s="157"/>
      <c r="G19" s="58"/>
    </row>
    <row r="20" spans="1:7" ht="14.4" x14ac:dyDescent="0.3">
      <c r="A20" s="151"/>
      <c r="B20" s="53" t="s">
        <v>18</v>
      </c>
      <c r="C20" s="45" t="s">
        <v>62</v>
      </c>
      <c r="D20" s="27">
        <f>IF(C20="Dos elementos",1,IF(C20="Un elemento",0.5,IF(C20="No",0,0)))</f>
        <v>0</v>
      </c>
      <c r="E20" s="154"/>
      <c r="F20" s="157"/>
      <c r="G20" s="58"/>
    </row>
    <row r="21" spans="1:7" ht="15.75" customHeight="1" x14ac:dyDescent="0.3">
      <c r="A21" s="151"/>
      <c r="B21" s="54" t="s">
        <v>96</v>
      </c>
      <c r="C21" s="59" t="s">
        <v>4</v>
      </c>
      <c r="D21" s="28">
        <f>IF(C21="Sí",1,IF(C21="No",0))</f>
        <v>1</v>
      </c>
      <c r="E21" s="154"/>
      <c r="F21" s="157"/>
      <c r="G21" s="58"/>
    </row>
    <row r="22" spans="1:7" ht="25.5" customHeight="1" x14ac:dyDescent="0.3">
      <c r="A22" s="151"/>
      <c r="B22" s="53" t="s">
        <v>17</v>
      </c>
      <c r="C22" s="45" t="s">
        <v>4</v>
      </c>
      <c r="D22" s="27">
        <f>IF(C22="Sí",1,IF(C22="No",0,0))</f>
        <v>1</v>
      </c>
      <c r="E22" s="154"/>
      <c r="F22" s="157"/>
      <c r="G22" s="58"/>
    </row>
    <row r="23" spans="1:7" ht="15.75" customHeight="1" thickBot="1" x14ac:dyDescent="0.35">
      <c r="A23" s="152"/>
      <c r="B23" s="56" t="s">
        <v>20</v>
      </c>
      <c r="C23" s="48" t="s">
        <v>4</v>
      </c>
      <c r="D23" s="29">
        <f t="shared" ref="D23" si="0">IF(C23="Sí",1,IF(C23="No",0,0))</f>
        <v>1</v>
      </c>
      <c r="E23" s="155"/>
      <c r="F23" s="158"/>
      <c r="G23" s="58"/>
    </row>
    <row r="24" spans="1:7" ht="15.75" customHeight="1" x14ac:dyDescent="0.3">
      <c r="A24" s="159" t="s">
        <v>21</v>
      </c>
      <c r="B24" s="57" t="s">
        <v>22</v>
      </c>
      <c r="C24" s="60" t="s">
        <v>63</v>
      </c>
      <c r="D24" s="33">
        <f>IF(C24="Sí",1,IF(C24="Parcialmente",0.5,IF(C24="No",0,0)))</f>
        <v>0.5</v>
      </c>
      <c r="E24" s="163">
        <f>SUM(D24:D26)</f>
        <v>2</v>
      </c>
      <c r="F24" s="160">
        <f>E24*25/3</f>
        <v>16.666666666666668</v>
      </c>
      <c r="G24" s="58"/>
    </row>
    <row r="25" spans="1:7" ht="27.6" x14ac:dyDescent="0.3">
      <c r="A25" s="151"/>
      <c r="B25" s="50" t="s">
        <v>99</v>
      </c>
      <c r="C25" s="61" t="s">
        <v>4</v>
      </c>
      <c r="D25" s="34">
        <f>IF(C25="Sí",1,IF(C25="Parcialmente", 0.5,IF(C25="No",0,0)))</f>
        <v>1</v>
      </c>
      <c r="E25" s="164"/>
      <c r="F25" s="157"/>
      <c r="G25" s="58"/>
    </row>
    <row r="26" spans="1:7" ht="15.75" customHeight="1" thickBot="1" x14ac:dyDescent="0.35">
      <c r="A26" s="152"/>
      <c r="B26" s="51" t="s">
        <v>23</v>
      </c>
      <c r="C26" s="62" t="s">
        <v>63</v>
      </c>
      <c r="D26" s="35">
        <f>IF(C26="Sí",1,IF(C26="Parcialmente",0.5, IF(C26="No",0)))</f>
        <v>0.5</v>
      </c>
      <c r="E26" s="164"/>
      <c r="F26" s="157"/>
      <c r="G26" s="58"/>
    </row>
    <row r="27" spans="1:7" ht="30.75" customHeight="1" thickBot="1" x14ac:dyDescent="0.35">
      <c r="A27" s="58"/>
      <c r="B27" s="58"/>
      <c r="C27" s="58"/>
      <c r="D27" s="67"/>
      <c r="E27" s="1" t="s">
        <v>24</v>
      </c>
      <c r="F27" s="39">
        <f>SUM(F3:F26)</f>
        <v>75.145833333333343</v>
      </c>
      <c r="G27" s="67"/>
    </row>
    <row r="28" spans="1:7" ht="15.75" customHeight="1" thickBot="1" x14ac:dyDescent="0.35">
      <c r="A28" s="58"/>
      <c r="B28" s="58"/>
      <c r="C28" s="58"/>
      <c r="D28" s="67"/>
      <c r="E28" s="68" t="s">
        <v>25</v>
      </c>
      <c r="F28" s="39">
        <f>F27*20/100</f>
        <v>15.02916666666667</v>
      </c>
      <c r="G28" s="67"/>
    </row>
    <row r="29" spans="1:7" ht="15.75" customHeight="1" x14ac:dyDescent="0.3">
      <c r="A29" s="58"/>
      <c r="B29" s="58"/>
      <c r="C29" s="58"/>
      <c r="D29" s="58"/>
      <c r="E29" s="67"/>
      <c r="F29" s="67"/>
      <c r="G29" s="58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</sheetData>
  <mergeCells count="13">
    <mergeCell ref="E14:E23"/>
    <mergeCell ref="E24:E26"/>
    <mergeCell ref="F24:F26"/>
    <mergeCell ref="A14:A23"/>
    <mergeCell ref="A24:A26"/>
    <mergeCell ref="F14:F23"/>
    <mergeCell ref="A1:F1"/>
    <mergeCell ref="A3:A10"/>
    <mergeCell ref="E3:E10"/>
    <mergeCell ref="F3:F10"/>
    <mergeCell ref="A11:A13"/>
    <mergeCell ref="F11:F13"/>
    <mergeCell ref="E11:E1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DF14466B-7048-48C6-A5A0-7440987CE7A3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topLeftCell="B1" zoomScale="90" zoomScaleNormal="90" workbookViewId="0">
      <selection activeCell="B21" sqref="B21"/>
    </sheetView>
  </sheetViews>
  <sheetFormatPr baseColWidth="10" defaultColWidth="14.44140625" defaultRowHeight="15" customHeight="1" x14ac:dyDescent="0.3"/>
  <cols>
    <col min="1" max="1" width="33.44140625" customWidth="1"/>
    <col min="2" max="2" width="49.21875" customWidth="1"/>
    <col min="3" max="3" width="33" customWidth="1"/>
    <col min="4" max="4" width="7" customWidth="1"/>
    <col min="5" max="5" width="10.5546875" customWidth="1"/>
    <col min="6" max="6" width="15" customWidth="1"/>
    <col min="7" max="24" width="10.77734375" customWidth="1"/>
  </cols>
  <sheetData>
    <row r="1" spans="1:9" ht="26.4" thickBot="1" x14ac:dyDescent="0.35">
      <c r="A1" s="166" t="s">
        <v>82</v>
      </c>
      <c r="B1" s="167"/>
      <c r="C1" s="167"/>
      <c r="D1" s="148"/>
      <c r="E1" s="148"/>
      <c r="F1" s="149"/>
    </row>
    <row r="2" spans="1:9" ht="28.2" thickBot="1" x14ac:dyDescent="0.35">
      <c r="A2" s="168"/>
      <c r="B2" s="169"/>
      <c r="C2" s="169"/>
      <c r="D2" s="97"/>
      <c r="E2" s="43" t="s">
        <v>0</v>
      </c>
      <c r="F2" s="43" t="s">
        <v>26</v>
      </c>
    </row>
    <row r="3" spans="1:9" ht="14.4" x14ac:dyDescent="0.3">
      <c r="A3" s="170" t="s">
        <v>27</v>
      </c>
      <c r="B3" s="5" t="s">
        <v>28</v>
      </c>
      <c r="C3" s="69" t="s">
        <v>4</v>
      </c>
      <c r="D3" s="40">
        <f>IF(C3="Sí",1,IF(C3="Parcialmente",0.5,IF(C3="No",0,0)))</f>
        <v>1</v>
      </c>
      <c r="E3" s="172">
        <f>SUM(D3:D4)</f>
        <v>2</v>
      </c>
      <c r="F3" s="172">
        <f>E3*10/2</f>
        <v>10</v>
      </c>
      <c r="G3" s="67"/>
      <c r="H3" s="58"/>
      <c r="I3" s="58"/>
    </row>
    <row r="4" spans="1:9" thickBot="1" x14ac:dyDescent="0.35">
      <c r="A4" s="171"/>
      <c r="B4" s="6" t="s">
        <v>29</v>
      </c>
      <c r="C4" s="70" t="s">
        <v>4</v>
      </c>
      <c r="D4" s="16">
        <f>IF(C4="Sí",1,IF(C4="Parcialmente",0.5,IF(C4="No",0,0)))</f>
        <v>1</v>
      </c>
      <c r="E4" s="173"/>
      <c r="F4" s="174"/>
      <c r="G4" s="67"/>
      <c r="H4" s="58"/>
      <c r="I4" s="58"/>
    </row>
    <row r="5" spans="1:9" ht="14.4" x14ac:dyDescent="0.3">
      <c r="A5" s="175" t="s">
        <v>30</v>
      </c>
      <c r="B5" s="7" t="s">
        <v>31</v>
      </c>
      <c r="C5" s="71" t="s">
        <v>87</v>
      </c>
      <c r="D5" s="17">
        <f>IF(C5="Subsecretaría",1,IF(C5="Dirección",0.75,IF(C5="Subdirección",0.5,IF(C5="Jefatura",0.25,IF(C5="No",0)))))</f>
        <v>1</v>
      </c>
      <c r="E5" s="182">
        <f>SUM(D5:D7)</f>
        <v>3</v>
      </c>
      <c r="F5" s="182">
        <f>E5*30/3</f>
        <v>30</v>
      </c>
      <c r="G5" s="67"/>
      <c r="H5" s="58"/>
      <c r="I5" s="58"/>
    </row>
    <row r="6" spans="1:9" ht="14.4" x14ac:dyDescent="0.3">
      <c r="A6" s="176"/>
      <c r="B6" s="8" t="s">
        <v>55</v>
      </c>
      <c r="C6" s="72" t="s">
        <v>88</v>
      </c>
      <c r="D6" s="18">
        <f>IF(C6="Completa",1,IF(C6="Básica",0.666666666,IF(C6="En construcción",0.333333333,IF(C6="Nula",0))))</f>
        <v>1</v>
      </c>
      <c r="E6" s="183"/>
      <c r="F6" s="183"/>
      <c r="G6" s="67"/>
      <c r="H6" s="58"/>
      <c r="I6" s="58"/>
    </row>
    <row r="7" spans="1:9" thickBot="1" x14ac:dyDescent="0.35">
      <c r="A7" s="171"/>
      <c r="B7" s="9" t="s">
        <v>56</v>
      </c>
      <c r="C7" s="73" t="s">
        <v>61</v>
      </c>
      <c r="D7" s="19">
        <f>IF(C7="Actualizadas dos redes",1,IF(C7="Actualizada una red",0.666666666,IF(C7="No actualizada",0.333333333,IF(C7="No",0))))</f>
        <v>1</v>
      </c>
      <c r="E7" s="173"/>
      <c r="F7" s="174"/>
      <c r="G7" s="67"/>
      <c r="H7" s="58"/>
      <c r="I7" s="58"/>
    </row>
    <row r="8" spans="1:9" ht="27.6" x14ac:dyDescent="0.3">
      <c r="A8" s="177" t="s">
        <v>32</v>
      </c>
      <c r="B8" s="5" t="s">
        <v>33</v>
      </c>
      <c r="C8" s="69" t="s">
        <v>4</v>
      </c>
      <c r="D8" s="15">
        <f t="shared" ref="D8:D9" si="0">IF(C8="Sí",1,IF(C8="Parcialmente",0.5,IF(C8="No",0,0)))</f>
        <v>1</v>
      </c>
      <c r="E8" s="179">
        <f>SUM(D8:D18)</f>
        <v>8</v>
      </c>
      <c r="F8" s="179">
        <f>E8*40/11</f>
        <v>29.09090909090909</v>
      </c>
      <c r="G8" s="67"/>
      <c r="H8" s="58"/>
      <c r="I8" s="58"/>
    </row>
    <row r="9" spans="1:9" ht="14.4" x14ac:dyDescent="0.3">
      <c r="A9" s="178"/>
      <c r="B9" s="10" t="s">
        <v>34</v>
      </c>
      <c r="C9" s="74" t="s">
        <v>4</v>
      </c>
      <c r="D9" s="20">
        <f t="shared" si="0"/>
        <v>1</v>
      </c>
      <c r="E9" s="180"/>
      <c r="F9" s="181"/>
      <c r="G9" s="67"/>
      <c r="H9" s="58"/>
      <c r="I9" s="58"/>
    </row>
    <row r="10" spans="1:9" ht="27.6" x14ac:dyDescent="0.3">
      <c r="A10" s="178"/>
      <c r="B10" s="10" t="s">
        <v>35</v>
      </c>
      <c r="C10" s="74" t="s">
        <v>54</v>
      </c>
      <c r="D10" s="20">
        <f>IF(C10="Establece metodología clara para la integración",1,IF(C10="Parcialmente",0.5,IF(C10="No",0,0)))</f>
        <v>1</v>
      </c>
      <c r="E10" s="180"/>
      <c r="F10" s="181"/>
      <c r="G10" s="67"/>
      <c r="H10" s="58"/>
      <c r="I10" s="58"/>
    </row>
    <row r="11" spans="1:9" ht="14.4" x14ac:dyDescent="0.3">
      <c r="A11" s="178"/>
      <c r="B11" s="10" t="s">
        <v>36</v>
      </c>
      <c r="C11" s="74" t="s">
        <v>4</v>
      </c>
      <c r="D11" s="20">
        <f>IF(C11="Sí",1,IF(C11="Parcialmente",0.5,IF(C11="No",0,0)))</f>
        <v>1</v>
      </c>
      <c r="E11" s="180"/>
      <c r="F11" s="181"/>
      <c r="G11" s="67"/>
      <c r="H11" s="58"/>
      <c r="I11" s="58"/>
    </row>
    <row r="12" spans="1:9" ht="27.6" x14ac:dyDescent="0.3">
      <c r="A12" s="178"/>
      <c r="B12" s="10" t="s">
        <v>17</v>
      </c>
      <c r="C12" s="74" t="s">
        <v>62</v>
      </c>
      <c r="D12" s="20">
        <f>IF(C12="Sí",1,IF(C12="No",0,0))</f>
        <v>0</v>
      </c>
      <c r="E12" s="180"/>
      <c r="F12" s="181"/>
      <c r="G12" s="67"/>
      <c r="H12" s="58"/>
      <c r="I12" s="58"/>
    </row>
    <row r="13" spans="1:9" ht="14.4" x14ac:dyDescent="0.3">
      <c r="A13" s="178"/>
      <c r="B13" s="10" t="s">
        <v>37</v>
      </c>
      <c r="C13" s="74" t="s">
        <v>103</v>
      </c>
      <c r="D13" s="20">
        <f>IF(C13="Cuenta con dos o más elementos",1,IF(C13="Cuenta con un elemento",0.5,IF(C13="No",0,0)))</f>
        <v>1</v>
      </c>
      <c r="E13" s="180"/>
      <c r="F13" s="181"/>
      <c r="G13" s="67"/>
      <c r="H13" s="58"/>
      <c r="I13" s="58"/>
    </row>
    <row r="14" spans="1:9" ht="14.4" x14ac:dyDescent="0.3">
      <c r="A14" s="178"/>
      <c r="B14" s="10" t="s">
        <v>96</v>
      </c>
      <c r="C14" s="74" t="s">
        <v>62</v>
      </c>
      <c r="D14" s="20">
        <f>IF(C14="Sí",1,IF(C14="Parcialmente",0.5,IF(C14="No",0,0)))</f>
        <v>0</v>
      </c>
      <c r="E14" s="180"/>
      <c r="F14" s="181"/>
      <c r="G14" s="67"/>
      <c r="H14" s="58"/>
      <c r="I14" s="58"/>
    </row>
    <row r="15" spans="1:9" ht="14.4" x14ac:dyDescent="0.3">
      <c r="A15" s="178"/>
      <c r="B15" s="10" t="s">
        <v>19</v>
      </c>
      <c r="C15" s="74" t="s">
        <v>89</v>
      </c>
      <c r="D15" s="20">
        <f>IF(C15="Apoyo/estructura",1,IF(C15="Honorífico",0.5,IF(C15="No",0)))</f>
        <v>1</v>
      </c>
      <c r="E15" s="180"/>
      <c r="F15" s="181"/>
      <c r="G15" s="67"/>
      <c r="H15" s="58"/>
      <c r="I15" s="58"/>
    </row>
    <row r="16" spans="1:9" ht="14.4" x14ac:dyDescent="0.3">
      <c r="A16" s="178"/>
      <c r="B16" s="10" t="s">
        <v>38</v>
      </c>
      <c r="C16" s="74" t="s">
        <v>62</v>
      </c>
      <c r="D16" s="20">
        <f>IF(C16="Sí",1,IF(C16="Parcialmente",0.5,IF(C16="No",0,0)))</f>
        <v>0</v>
      </c>
      <c r="E16" s="180"/>
      <c r="F16" s="181"/>
      <c r="G16" s="67"/>
      <c r="H16" s="58"/>
      <c r="I16" s="58"/>
    </row>
    <row r="17" spans="1:9" ht="14.4" x14ac:dyDescent="0.3">
      <c r="A17" s="178"/>
      <c r="B17" s="11" t="s">
        <v>55</v>
      </c>
      <c r="C17" s="75" t="s">
        <v>88</v>
      </c>
      <c r="D17" s="21">
        <f>IF(C17="Completa",1,IF(C17="Básica",0.666666666,IF(C17="En construcción",0.333333333,IF(C17="Nula",0))))</f>
        <v>1</v>
      </c>
      <c r="E17" s="180"/>
      <c r="F17" s="181"/>
      <c r="G17" s="67"/>
      <c r="H17" s="58"/>
      <c r="I17" s="58"/>
    </row>
    <row r="18" spans="1:9" thickBot="1" x14ac:dyDescent="0.35">
      <c r="A18" s="171"/>
      <c r="B18" s="12" t="s">
        <v>56</v>
      </c>
      <c r="C18" s="76" t="s">
        <v>61</v>
      </c>
      <c r="D18" s="22">
        <f>IF(C18="Actualizadas dos redes",1,IF(C18="Actualizada una red",0.666666666,IF(C18="No actualizada",0.333333333,IF(C18="No",0))))</f>
        <v>1</v>
      </c>
      <c r="E18" s="173"/>
      <c r="F18" s="174"/>
      <c r="G18" s="67"/>
      <c r="H18" s="58"/>
      <c r="I18" s="58"/>
    </row>
    <row r="19" spans="1:9" ht="14.4" x14ac:dyDescent="0.3">
      <c r="A19" s="175" t="s">
        <v>39</v>
      </c>
      <c r="B19" s="7" t="s">
        <v>40</v>
      </c>
      <c r="C19" s="71" t="s">
        <v>47</v>
      </c>
      <c r="D19" s="23">
        <f>IF(C19="Disponible al público",1,IF(C19="Sí (pero sólo por Transparencia)",0.5,IF(C19="No",0,0)))</f>
        <v>1</v>
      </c>
      <c r="E19" s="182">
        <f>SUM(D19:D21)</f>
        <v>3</v>
      </c>
      <c r="F19" s="182">
        <f>E19*20/3</f>
        <v>20</v>
      </c>
      <c r="G19" s="67"/>
      <c r="H19" s="58"/>
      <c r="I19" s="58"/>
    </row>
    <row r="20" spans="1:9" ht="15.75" customHeight="1" x14ac:dyDescent="0.3">
      <c r="A20" s="178"/>
      <c r="B20" s="13" t="s">
        <v>41</v>
      </c>
      <c r="C20" s="77" t="s">
        <v>88</v>
      </c>
      <c r="D20" s="24">
        <f>IF(C20="Completa",1,IF(C20="Parcial",0.6666666666,IF(C20="Básica",0.3333333333,IF(C20="No",0))))</f>
        <v>1</v>
      </c>
      <c r="E20" s="180"/>
      <c r="F20" s="181"/>
      <c r="G20" s="67"/>
      <c r="H20" s="58"/>
      <c r="I20" s="58"/>
    </row>
    <row r="21" spans="1:9" ht="39" customHeight="1" thickBot="1" x14ac:dyDescent="0.35">
      <c r="A21" s="171"/>
      <c r="B21" s="14" t="s">
        <v>42</v>
      </c>
      <c r="C21" s="78" t="s">
        <v>4</v>
      </c>
      <c r="D21" s="25">
        <f>IF(C21="Sí",1,IF(C21="Parcialmente",0.5,IF(C21="No",0,0)))</f>
        <v>1</v>
      </c>
      <c r="E21" s="180"/>
      <c r="F21" s="181"/>
      <c r="G21" s="67"/>
      <c r="H21" s="58"/>
      <c r="I21" s="58"/>
    </row>
    <row r="22" spans="1:9" ht="27.75" customHeight="1" thickBot="1" x14ac:dyDescent="0.35">
      <c r="A22" s="58"/>
      <c r="B22" s="58"/>
      <c r="C22" s="58"/>
      <c r="D22" s="67"/>
      <c r="E22" s="1" t="s">
        <v>24</v>
      </c>
      <c r="F22" s="3">
        <f>SUM(F3:F21)</f>
        <v>89.090909090909093</v>
      </c>
      <c r="G22" s="67"/>
      <c r="H22" s="58"/>
      <c r="I22" s="58"/>
    </row>
    <row r="23" spans="1:9" ht="27" customHeight="1" thickBot="1" x14ac:dyDescent="0.35">
      <c r="A23" s="58"/>
      <c r="B23" s="58"/>
      <c r="C23" s="58"/>
      <c r="D23" s="67"/>
      <c r="E23" s="1" t="s">
        <v>25</v>
      </c>
      <c r="F23" s="3">
        <f>F22*35/100</f>
        <v>31.181818181818183</v>
      </c>
      <c r="G23" s="67"/>
      <c r="H23" s="58"/>
      <c r="I23" s="58"/>
    </row>
    <row r="24" spans="1:9" ht="15.75" customHeight="1" x14ac:dyDescent="0.3">
      <c r="A24" s="58"/>
      <c r="B24" s="58"/>
      <c r="C24" s="58"/>
      <c r="D24" s="58"/>
      <c r="E24" s="67"/>
      <c r="F24" s="67"/>
      <c r="G24" s="58"/>
      <c r="H24" s="58"/>
      <c r="I24" s="58"/>
    </row>
    <row r="25" spans="1:9" ht="15.75" customHeight="1" x14ac:dyDescent="0.3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15.75" customHeight="1" x14ac:dyDescent="0.3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15.75" customHeight="1" x14ac:dyDescent="0.3">
      <c r="A27" s="58"/>
      <c r="B27" s="58"/>
      <c r="C27" s="58"/>
      <c r="D27" s="58"/>
      <c r="E27" s="58"/>
      <c r="F27" s="58"/>
    </row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5:A7"/>
    <mergeCell ref="A8:A18"/>
    <mergeCell ref="E8:E18"/>
    <mergeCell ref="F8:F18"/>
    <mergeCell ref="A19:A21"/>
    <mergeCell ref="E19:E21"/>
    <mergeCell ref="F19:F21"/>
    <mergeCell ref="E5:E7"/>
    <mergeCell ref="F5:F7"/>
    <mergeCell ref="A1:F1"/>
    <mergeCell ref="A2:C2"/>
    <mergeCell ref="A3:A4"/>
    <mergeCell ref="E3:E4"/>
    <mergeCell ref="F3:F4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2"/>
  <sheetViews>
    <sheetView topLeftCell="B1" zoomScale="90" zoomScaleNormal="90" workbookViewId="0">
      <selection activeCell="F19" sqref="F19"/>
    </sheetView>
  </sheetViews>
  <sheetFormatPr baseColWidth="10" defaultColWidth="14.44140625" defaultRowHeight="15" customHeight="1" x14ac:dyDescent="0.3"/>
  <cols>
    <col min="1" max="1" width="22.77734375" bestFit="1" customWidth="1"/>
    <col min="2" max="2" width="39.44140625" bestFit="1" customWidth="1"/>
    <col min="3" max="3" width="45.77734375" customWidth="1"/>
    <col min="4" max="4" width="6.77734375" customWidth="1"/>
    <col min="5" max="5" width="11.44140625" customWidth="1"/>
    <col min="6" max="6" width="14.21875" customWidth="1"/>
    <col min="7" max="26" width="10.77734375" customWidth="1"/>
  </cols>
  <sheetData>
    <row r="1" spans="1:7" ht="26.4" thickBot="1" x14ac:dyDescent="0.35">
      <c r="A1" s="184" t="s">
        <v>82</v>
      </c>
      <c r="B1" s="167"/>
      <c r="C1" s="167"/>
      <c r="D1" s="167"/>
      <c r="E1" s="167"/>
      <c r="F1" s="185"/>
      <c r="G1" s="58"/>
    </row>
    <row r="2" spans="1:7" ht="33" customHeight="1" thickBot="1" x14ac:dyDescent="0.35">
      <c r="A2" s="186"/>
      <c r="B2" s="187"/>
      <c r="C2" s="187"/>
      <c r="D2" s="120"/>
      <c r="E2" s="1" t="s">
        <v>0</v>
      </c>
      <c r="F2" s="1" t="s">
        <v>26</v>
      </c>
      <c r="G2" s="67"/>
    </row>
    <row r="3" spans="1:7" ht="14.4" x14ac:dyDescent="0.3">
      <c r="A3" s="191" t="s">
        <v>74</v>
      </c>
      <c r="B3" s="98" t="s">
        <v>75</v>
      </c>
      <c r="C3" s="99" t="s">
        <v>4</v>
      </c>
      <c r="D3" s="100">
        <f>IF(C3="Sí",1,IF(C3="No",0,0))</f>
        <v>1</v>
      </c>
      <c r="E3" s="195">
        <f>SUM(D3:D6)</f>
        <v>3.75</v>
      </c>
      <c r="F3" s="195">
        <f>E3*40/4</f>
        <v>37.5</v>
      </c>
      <c r="G3" s="67"/>
    </row>
    <row r="4" spans="1:7" ht="14.4" x14ac:dyDescent="0.3">
      <c r="A4" s="191"/>
      <c r="B4" s="98" t="s">
        <v>98</v>
      </c>
      <c r="C4" s="99" t="s">
        <v>44</v>
      </c>
      <c r="D4" s="100">
        <f>IF(C4="No interrumpida",1,IF(C4="Interrumpida",0.5,IF(C4="No",0,0)))</f>
        <v>1</v>
      </c>
      <c r="E4" s="196"/>
      <c r="F4" s="195"/>
      <c r="G4" s="67"/>
    </row>
    <row r="5" spans="1:7" ht="15" customHeight="1" x14ac:dyDescent="0.3">
      <c r="A5" s="192"/>
      <c r="B5" s="101" t="s">
        <v>45</v>
      </c>
      <c r="C5" s="102" t="s">
        <v>104</v>
      </c>
      <c r="D5" s="103">
        <f>IF(C5="Q4 y valores atípicos superiores",1,IF(C5="Q3",0.75,IF(C5="Q2",0.5,IF(C5="Q1 y valores atípicos inferiores",0.25,IF(C5="No", 0)))))</f>
        <v>1</v>
      </c>
      <c r="E5" s="196"/>
      <c r="F5" s="195"/>
      <c r="G5" s="67"/>
    </row>
    <row r="6" spans="1:7" thickBot="1" x14ac:dyDescent="0.35">
      <c r="A6" s="193"/>
      <c r="B6" s="104" t="s">
        <v>71</v>
      </c>
      <c r="C6" s="105" t="s">
        <v>72</v>
      </c>
      <c r="D6" s="106">
        <f>IF(C6="Q4 y valores atípicos superiores",1,IF(C6="Q3",0.75,IF(C6="Q2",0.5,IF(C6="Q1 y valores atípicos inferiores",0.25,IF(C6="No", 0)))))</f>
        <v>0.75</v>
      </c>
      <c r="E6" s="197"/>
      <c r="F6" s="198"/>
      <c r="G6" s="67"/>
    </row>
    <row r="7" spans="1:7" ht="14.4" x14ac:dyDescent="0.3">
      <c r="A7" s="188" t="s">
        <v>43</v>
      </c>
      <c r="B7" s="79" t="s">
        <v>46</v>
      </c>
      <c r="C7" s="80"/>
      <c r="D7" s="107">
        <f>AVERAGE('Programa 1'!D3,'Programa 2'!D3,'Programa 3'!D3,'Programa 4'!D3)</f>
        <v>1</v>
      </c>
      <c r="E7" s="194">
        <f>SUM(D7:D16)</f>
        <v>6.75</v>
      </c>
      <c r="F7" s="194">
        <f>E7*40/10</f>
        <v>27</v>
      </c>
      <c r="G7" s="67"/>
    </row>
    <row r="8" spans="1:7" ht="14.4" x14ac:dyDescent="0.3">
      <c r="A8" s="189"/>
      <c r="B8" s="83" t="s">
        <v>64</v>
      </c>
      <c r="C8" s="108"/>
      <c r="D8" s="109">
        <f>AVERAGE('Programa 1'!D4,'Programa 2'!D4,'Programa 3'!D4,'Programa 4'!D4)</f>
        <v>0.5</v>
      </c>
      <c r="E8" s="189"/>
      <c r="F8" s="189"/>
      <c r="G8" s="67"/>
    </row>
    <row r="9" spans="1:7" ht="14.4" x14ac:dyDescent="0.3">
      <c r="A9" s="189"/>
      <c r="B9" s="83" t="s">
        <v>68</v>
      </c>
      <c r="C9" s="86"/>
      <c r="D9" s="110">
        <f>AVERAGE('Programa 1'!D5,'Programa 2'!D5,'Programa 3'!D5,'Programa 4'!D5)</f>
        <v>1</v>
      </c>
      <c r="E9" s="189"/>
      <c r="F9" s="189"/>
      <c r="G9" s="67"/>
    </row>
    <row r="10" spans="1:7" ht="14.4" x14ac:dyDescent="0.3">
      <c r="A10" s="189"/>
      <c r="B10" s="83" t="s">
        <v>65</v>
      </c>
      <c r="C10" s="86"/>
      <c r="D10" s="110">
        <f>AVERAGE('Programa 1'!D6,'Programa 2'!D6,'Programa 3'!D6,'Programa 4'!D6)</f>
        <v>0.25</v>
      </c>
      <c r="E10" s="189"/>
      <c r="F10" s="189"/>
      <c r="G10" s="67"/>
    </row>
    <row r="11" spans="1:7" ht="14.4" x14ac:dyDescent="0.3">
      <c r="A11" s="189"/>
      <c r="B11" s="83" t="s">
        <v>69</v>
      </c>
      <c r="C11" s="108"/>
      <c r="D11" s="109">
        <f>AVERAGE('Programa 1'!D7,'Programa 2'!D7,'Programa 3'!D7,'Programa 4'!D7)</f>
        <v>0.375</v>
      </c>
      <c r="E11" s="189"/>
      <c r="F11" s="189"/>
      <c r="G11" s="67"/>
    </row>
    <row r="12" spans="1:7" ht="14.4" x14ac:dyDescent="0.3">
      <c r="A12" s="189"/>
      <c r="B12" s="83" t="s">
        <v>66</v>
      </c>
      <c r="C12" s="86"/>
      <c r="D12" s="110">
        <f>AVERAGE('Programa 1'!D8,'Programa 2'!D8,'Programa 3'!D8,'Programa 4'!D8)</f>
        <v>0.5</v>
      </c>
      <c r="E12" s="189"/>
      <c r="F12" s="189"/>
      <c r="G12" s="67"/>
    </row>
    <row r="13" spans="1:7" ht="14.4" x14ac:dyDescent="0.3">
      <c r="A13" s="189"/>
      <c r="B13" s="83" t="s">
        <v>67</v>
      </c>
      <c r="C13" s="86"/>
      <c r="D13" s="110">
        <f>AVERAGE('Programa 1'!D9,'Programa 2'!D9,'Programa 3'!D9,'Programa 4'!D9)</f>
        <v>0.75</v>
      </c>
      <c r="E13" s="189"/>
      <c r="F13" s="189"/>
      <c r="G13" s="67"/>
    </row>
    <row r="14" spans="1:7" ht="14.4" x14ac:dyDescent="0.3">
      <c r="A14" s="189"/>
      <c r="B14" s="83" t="s">
        <v>48</v>
      </c>
      <c r="C14" s="86"/>
      <c r="D14" s="110">
        <f>AVERAGE('Programa 1'!D10,'Programa 2'!D10,'Programa 3'!D10,'Programa 4'!D10)</f>
        <v>0.9375</v>
      </c>
      <c r="E14" s="189"/>
      <c r="F14" s="189"/>
      <c r="G14" s="67"/>
    </row>
    <row r="15" spans="1:7" ht="14.4" x14ac:dyDescent="0.3">
      <c r="A15" s="189"/>
      <c r="B15" s="83" t="s">
        <v>49</v>
      </c>
      <c r="C15" s="86"/>
      <c r="D15" s="110">
        <f>AVERAGE('Programa 1'!D11,'Programa 2'!D11,'Programa 3'!D11,'Programa 4'!D11)</f>
        <v>1</v>
      </c>
      <c r="E15" s="189"/>
      <c r="F15" s="189"/>
      <c r="G15" s="67"/>
    </row>
    <row r="16" spans="1:7" thickBot="1" x14ac:dyDescent="0.35">
      <c r="A16" s="190"/>
      <c r="B16" s="88" t="s">
        <v>50</v>
      </c>
      <c r="C16" s="89"/>
      <c r="D16" s="111">
        <f>AVERAGE('Programa 1'!D12,'Programa 2'!D12,'Programa 3'!D12,'Programa 4'!D12)</f>
        <v>0.4375</v>
      </c>
      <c r="E16" s="190"/>
      <c r="F16" s="190"/>
      <c r="G16" s="67"/>
    </row>
    <row r="17" spans="1:7" thickBot="1" x14ac:dyDescent="0.35">
      <c r="A17" s="129" t="s">
        <v>97</v>
      </c>
      <c r="B17" s="130" t="s">
        <v>51</v>
      </c>
      <c r="C17" s="112" t="s">
        <v>4</v>
      </c>
      <c r="D17" s="117">
        <f>IF(C17="Sí",1,IF(C17="No",0,0))</f>
        <v>1</v>
      </c>
      <c r="E17" s="117">
        <f>SUM(D17)</f>
        <v>1</v>
      </c>
      <c r="F17" s="118">
        <f>E17*20/1</f>
        <v>20</v>
      </c>
      <c r="G17" s="58"/>
    </row>
    <row r="18" spans="1:7" ht="28.2" thickBot="1" x14ac:dyDescent="0.35">
      <c r="A18" s="113" t="s">
        <v>78</v>
      </c>
      <c r="B18" s="114"/>
      <c r="C18" s="114"/>
      <c r="D18" s="37"/>
      <c r="E18" s="1" t="s">
        <v>24</v>
      </c>
      <c r="F18" s="38">
        <f>SUM(F3:F17)</f>
        <v>84.5</v>
      </c>
      <c r="G18" s="58"/>
    </row>
    <row r="19" spans="1:7" ht="28.2" thickBot="1" x14ac:dyDescent="0.35">
      <c r="A19" s="58"/>
      <c r="B19" s="115"/>
      <c r="C19" s="115"/>
      <c r="D19" s="36"/>
      <c r="E19" s="2" t="s">
        <v>25</v>
      </c>
      <c r="F19" s="39">
        <f>F18*45/100</f>
        <v>38.024999999999999</v>
      </c>
      <c r="G19" s="67"/>
    </row>
    <row r="20" spans="1:7" ht="14.4" x14ac:dyDescent="0.3">
      <c r="A20" s="58"/>
      <c r="B20" s="58"/>
      <c r="C20" s="58"/>
      <c r="D20" s="58"/>
      <c r="E20" s="58"/>
      <c r="F20" s="67"/>
      <c r="G20" s="58"/>
    </row>
    <row r="21" spans="1:7" ht="15" customHeight="1" x14ac:dyDescent="0.3">
      <c r="A21" s="58"/>
      <c r="B21" s="58"/>
      <c r="C21" s="58"/>
      <c r="D21" s="58"/>
      <c r="E21" s="58"/>
      <c r="F21" s="58"/>
      <c r="G21" s="58"/>
    </row>
    <row r="22" spans="1:7" ht="14.4" x14ac:dyDescent="0.3">
      <c r="A22" s="93"/>
      <c r="B22" s="58"/>
      <c r="C22" s="58"/>
      <c r="D22" s="58"/>
      <c r="E22" s="58"/>
      <c r="F22" s="58"/>
      <c r="G22" s="58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5">
    <dataValidation allowBlank="1" showErrorMessage="1" sqref="C7:C16" xr:uid="{00000000-0002-0000-0200-000001000000}"/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9:C10 C12:C13" xr:uid="{79DE9DC3-4FB0-4920-BAFC-84C67453E90F}">
      <formula1>"Si, No"</formula1>
    </dataValidation>
    <dataValidation type="list" allowBlank="1" showErrorMessage="1" sqref="C3:C4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155C-46CB-45F4-85C2-1FC9943EE7FE}">
  <dimension ref="A1:H975"/>
  <sheetViews>
    <sheetView zoomScale="90" zoomScaleNormal="90" workbookViewId="0">
      <selection activeCell="C9" sqref="C9"/>
    </sheetView>
  </sheetViews>
  <sheetFormatPr baseColWidth="10" defaultColWidth="14.44140625" defaultRowHeight="15" customHeight="1" x14ac:dyDescent="0.3"/>
  <cols>
    <col min="1" max="1" width="22.77734375" bestFit="1" customWidth="1"/>
    <col min="2" max="2" width="39.44140625" bestFit="1" customWidth="1"/>
    <col min="3" max="3" width="45.77734375" customWidth="1"/>
    <col min="4" max="4" width="6.77734375" customWidth="1"/>
    <col min="5" max="5" width="11.44140625" customWidth="1"/>
    <col min="6" max="6" width="14.21875" customWidth="1"/>
    <col min="7" max="26" width="10.77734375" customWidth="1"/>
  </cols>
  <sheetData>
    <row r="1" spans="1:8" ht="26.4" thickBot="1" x14ac:dyDescent="0.35">
      <c r="A1" s="184" t="s">
        <v>82</v>
      </c>
      <c r="B1" s="167"/>
      <c r="C1" s="167"/>
      <c r="D1" s="167"/>
      <c r="E1" s="167"/>
      <c r="F1" s="185"/>
      <c r="G1" s="58"/>
      <c r="H1" s="58"/>
    </row>
    <row r="2" spans="1:8" ht="33" customHeight="1" thickBot="1" x14ac:dyDescent="0.35">
      <c r="A2" s="168"/>
      <c r="B2" s="199"/>
      <c r="C2" s="200"/>
      <c r="D2" s="119"/>
      <c r="E2" s="126" t="s">
        <v>0</v>
      </c>
      <c r="F2" s="127" t="s">
        <v>26</v>
      </c>
      <c r="G2" s="67"/>
      <c r="H2" s="58"/>
    </row>
    <row r="3" spans="1:8" ht="14.4" x14ac:dyDescent="0.3">
      <c r="A3" s="201" t="s">
        <v>90</v>
      </c>
      <c r="B3" s="80" t="s">
        <v>46</v>
      </c>
      <c r="C3" s="80" t="s">
        <v>47</v>
      </c>
      <c r="D3" s="122">
        <f>IF(C3="Disponible al público",1,IF(C3="Sí (pero solo por Transparencia)",0.5,IF(C3="No",0,0)))</f>
        <v>1</v>
      </c>
      <c r="E3" s="204">
        <f>SUM(D3:D12)</f>
        <v>8.75</v>
      </c>
      <c r="F3" s="207">
        <f>E3*40/10</f>
        <v>35</v>
      </c>
      <c r="G3" s="82"/>
      <c r="H3" s="58"/>
    </row>
    <row r="4" spans="1:8" ht="14.4" x14ac:dyDescent="0.3">
      <c r="A4" s="202"/>
      <c r="B4" s="86" t="s">
        <v>64</v>
      </c>
      <c r="C4" s="84" t="s">
        <v>70</v>
      </c>
      <c r="D4" s="123">
        <f>IF(C4="Si",1,IF(C4="Parcialmente",0.5,IF(C4="No",0)))</f>
        <v>1</v>
      </c>
      <c r="E4" s="205"/>
      <c r="F4" s="202"/>
      <c r="G4" s="82"/>
      <c r="H4" s="58"/>
    </row>
    <row r="5" spans="1:8" ht="14.4" x14ac:dyDescent="0.3">
      <c r="A5" s="202"/>
      <c r="B5" s="86" t="s">
        <v>68</v>
      </c>
      <c r="C5" s="86" t="s">
        <v>70</v>
      </c>
      <c r="D5" s="124">
        <f t="shared" ref="D5:D9" si="0">IF(C5="Si",1,IF(C5="No",0))</f>
        <v>1</v>
      </c>
      <c r="E5" s="205"/>
      <c r="F5" s="202"/>
      <c r="G5" s="82"/>
      <c r="H5" s="58"/>
    </row>
    <row r="6" spans="1:8" ht="14.4" x14ac:dyDescent="0.3">
      <c r="A6" s="202"/>
      <c r="B6" s="86" t="s">
        <v>65</v>
      </c>
      <c r="C6" s="86" t="s">
        <v>70</v>
      </c>
      <c r="D6" s="124">
        <f t="shared" si="0"/>
        <v>1</v>
      </c>
      <c r="E6" s="205"/>
      <c r="F6" s="202"/>
      <c r="G6" s="82"/>
      <c r="H6" s="58"/>
    </row>
    <row r="7" spans="1:8" ht="14.4" x14ac:dyDescent="0.3">
      <c r="A7" s="202"/>
      <c r="B7" s="86" t="s">
        <v>69</v>
      </c>
      <c r="C7" s="84" t="s">
        <v>63</v>
      </c>
      <c r="D7" s="123">
        <f>IF(C7="Si",1,IF(C7="Parcialmente",0.5,IF(C7="No",0)))</f>
        <v>0.5</v>
      </c>
      <c r="E7" s="205"/>
      <c r="F7" s="202"/>
      <c r="G7" s="82"/>
      <c r="H7" s="58"/>
    </row>
    <row r="8" spans="1:8" ht="14.4" x14ac:dyDescent="0.3">
      <c r="A8" s="202"/>
      <c r="B8" s="86" t="s">
        <v>66</v>
      </c>
      <c r="C8" s="86" t="s">
        <v>70</v>
      </c>
      <c r="D8" s="124">
        <f t="shared" si="0"/>
        <v>1</v>
      </c>
      <c r="E8" s="205"/>
      <c r="F8" s="202"/>
      <c r="G8" s="82"/>
      <c r="H8" s="58"/>
    </row>
    <row r="9" spans="1:8" ht="14.4" x14ac:dyDescent="0.3">
      <c r="A9" s="202"/>
      <c r="B9" s="86" t="s">
        <v>67</v>
      </c>
      <c r="C9" s="86" t="s">
        <v>70</v>
      </c>
      <c r="D9" s="124">
        <f t="shared" si="0"/>
        <v>1</v>
      </c>
      <c r="E9" s="205"/>
      <c r="F9" s="202"/>
      <c r="G9" s="82"/>
      <c r="H9" s="58"/>
    </row>
    <row r="10" spans="1:8" ht="27.6" x14ac:dyDescent="0.3">
      <c r="A10" s="202"/>
      <c r="B10" s="86" t="s">
        <v>48</v>
      </c>
      <c r="C10" s="86" t="s">
        <v>76</v>
      </c>
      <c r="D10" s="124">
        <f>IF(C10="Disponible en Periódico Oficial estatal y RRSS o páginas oficiales",1,IF(C10="Sólo páginas oficiales o RRSS",0.75,IF(C10="Sólo en Periódico Oficial estatal",0.5,IF(C10="Sólo por Transparencia",0.25,IF(C10="No",0)))))</f>
        <v>1</v>
      </c>
      <c r="E10" s="205"/>
      <c r="F10" s="202"/>
      <c r="G10" s="82"/>
      <c r="H10" s="58"/>
    </row>
    <row r="11" spans="1:8" ht="14.4" x14ac:dyDescent="0.3">
      <c r="A11" s="202"/>
      <c r="B11" s="86" t="s">
        <v>49</v>
      </c>
      <c r="C11" s="86" t="s">
        <v>57</v>
      </c>
      <c r="D11" s="124">
        <f>IF(C11="Sí (en ROP)",1,IF(C11="Sí (en convocatoria)",0.5,IF(C11="No",0)))</f>
        <v>1</v>
      </c>
      <c r="E11" s="205"/>
      <c r="F11" s="202"/>
      <c r="G11" s="82"/>
      <c r="H11" s="58"/>
    </row>
    <row r="12" spans="1:8" ht="29.25" customHeight="1" thickBot="1" x14ac:dyDescent="0.35">
      <c r="A12" s="203"/>
      <c r="B12" s="89" t="s">
        <v>50</v>
      </c>
      <c r="C12" s="89" t="s">
        <v>91</v>
      </c>
      <c r="D12" s="125">
        <f>IF(C12="Disponible al público con información completa",1,IF(C12="Disponible al público con información básica",0.75,IF(C12="Disponible por transparencia con información completa",0.5,IF(C12="Disponible por transparencia con información básica",0.25,IF(C12="No",0)))))</f>
        <v>0.25</v>
      </c>
      <c r="E12" s="206"/>
      <c r="F12" s="203"/>
      <c r="G12" s="82"/>
      <c r="H12" s="58"/>
    </row>
    <row r="13" spans="1:8" ht="14.4" x14ac:dyDescent="0.3">
      <c r="A13" s="93"/>
      <c r="B13" s="58"/>
      <c r="C13" s="58"/>
      <c r="D13" s="58"/>
      <c r="E13" s="58"/>
      <c r="F13" s="67"/>
      <c r="G13" s="58"/>
      <c r="H13" s="58"/>
    </row>
    <row r="14" spans="1:8" ht="14.4" x14ac:dyDescent="0.3">
      <c r="A14" s="93"/>
      <c r="B14" s="58"/>
      <c r="C14" s="58"/>
      <c r="D14" s="58"/>
      <c r="E14" s="58"/>
      <c r="F14" s="58"/>
      <c r="G14" s="58"/>
      <c r="H14" s="58"/>
    </row>
    <row r="15" spans="1:8" ht="14.4" x14ac:dyDescent="0.3">
      <c r="A15" s="93"/>
      <c r="B15" s="58"/>
      <c r="C15" s="58"/>
      <c r="D15" s="58"/>
      <c r="E15" s="58"/>
      <c r="F15" s="58"/>
      <c r="G15" s="58"/>
      <c r="H15" s="58"/>
    </row>
    <row r="16" spans="1:8" ht="15" customHeight="1" x14ac:dyDescent="0.3">
      <c r="A16" s="58"/>
      <c r="B16" s="58"/>
      <c r="C16" s="58"/>
      <c r="D16" s="58"/>
      <c r="E16" s="58"/>
      <c r="F16" s="58"/>
      <c r="G16" s="58"/>
      <c r="H16" s="58"/>
    </row>
    <row r="17" spans="1:8" ht="15" customHeight="1" x14ac:dyDescent="0.3">
      <c r="A17" s="58"/>
      <c r="B17" s="58"/>
      <c r="C17" s="58"/>
      <c r="D17" s="58"/>
      <c r="E17" s="58"/>
      <c r="F17" s="58"/>
      <c r="G17" s="58"/>
      <c r="H17" s="58"/>
    </row>
    <row r="18" spans="1:8" ht="15.75" customHeight="1" x14ac:dyDescent="0.3">
      <c r="A18" s="58"/>
      <c r="B18" s="58"/>
      <c r="C18" s="58"/>
      <c r="D18" s="58"/>
      <c r="E18" s="58"/>
      <c r="F18" s="58"/>
      <c r="G18" s="58"/>
      <c r="H18" s="58"/>
    </row>
    <row r="19" spans="1:8" ht="15.75" customHeight="1" x14ac:dyDescent="0.3">
      <c r="A19" s="58"/>
      <c r="B19" s="58"/>
      <c r="C19" s="58"/>
      <c r="D19" s="58"/>
      <c r="E19" s="58"/>
      <c r="F19" s="58"/>
      <c r="G19" s="58"/>
      <c r="H19" s="58"/>
    </row>
    <row r="20" spans="1:8" ht="15.75" customHeight="1" x14ac:dyDescent="0.3"/>
    <row r="21" spans="1:8" ht="15.75" customHeight="1" x14ac:dyDescent="0.3"/>
    <row r="22" spans="1:8" ht="15.75" customHeight="1" x14ac:dyDescent="0.3"/>
    <row r="23" spans="1:8" ht="15.75" customHeight="1" x14ac:dyDescent="0.3"/>
    <row r="24" spans="1:8" ht="15.75" customHeight="1" x14ac:dyDescent="0.3"/>
    <row r="25" spans="1:8" ht="15.75" customHeight="1" x14ac:dyDescent="0.3"/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mergeCells count="5">
    <mergeCell ref="A1:F1"/>
    <mergeCell ref="A2:C2"/>
    <mergeCell ref="A3:A12"/>
    <mergeCell ref="E3:E12"/>
    <mergeCell ref="F3:F12"/>
  </mergeCells>
  <dataValidations count="8">
    <dataValidation type="list" allowBlank="1" showErrorMessage="1" sqref="C4 C7" xr:uid="{59713047-5EB3-4E30-BA2A-25BEBB233C05}">
      <formula1>"Si, Parcialmente, No"</formula1>
    </dataValidation>
    <dataValidation type="list" allowBlank="1" showInputMessage="1" showErrorMessage="1" sqref="C4 C7" xr:uid="{5B9CBA31-4D22-4B88-BA3A-F8D50B9221BC}">
      <formula1>"Si, Parcialmente, No"</formula1>
    </dataValidation>
    <dataValidation type="list" allowBlank="1" showInputMessage="1" showErrorMessage="1" sqref="C5:C6 C8:C9" xr:uid="{1E015CAB-0D49-46C9-8E9D-4EADDD468B49}">
      <formula1>"Si, No"</formula1>
    </dataValidation>
    <dataValidation type="list" allowBlank="1" showErrorMessage="1" sqref="C5:C6 C8:C9" xr:uid="{38F52219-3FCA-4E18-96EE-E145DB4730E7}">
      <formula1>"Si, No"</formula1>
    </dataValidation>
    <dataValidation type="list" allowBlank="1" showErrorMessage="1" sqref="C11" xr:uid="{EDBC4867-3D48-4B51-9AE1-155640C1AF1F}">
      <formula1>"Sí (en ROP),Sí (en convocatoria),No"</formula1>
    </dataValidation>
    <dataValidation type="list" allowBlank="1" showErrorMessage="1" sqref="C3" xr:uid="{85135AF0-03C3-4883-9397-C182C73FFD97}">
      <formula1>"Disponible al público,Sí (pero solo por Transparencia),No"</formula1>
    </dataValidation>
    <dataValidation type="list" allowBlank="1" showErrorMessage="1" sqref="C12" xr:uid="{218A4D2A-FF00-472A-A3F3-06789998CB5A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0" xr:uid="{D85FE48F-F834-46EC-BFFE-89C22F4B1FB6}">
      <formula1>"Disponible en Periódico Oficial estatal y RRSS o páginas oficiales,Sólo páginas oficiales o RRSS,Sólo en Periódico Oficial estatal,Sólo por Transparencia,No"</formula1>
    </dataValidation>
  </dataValidations>
  <pageMargins left="0.7" right="0.7" top="0.75" bottom="0.75" header="0" footer="0"/>
  <pageSetup orientation="landscape" r:id="rId1"/>
  <ignoredErrors>
    <ignoredError sqref="D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E05D-F6DE-407B-BB08-9CE09467114D}">
  <dimension ref="A1:G975"/>
  <sheetViews>
    <sheetView zoomScale="90" zoomScaleNormal="90" workbookViewId="0">
      <selection activeCell="B17" sqref="B17"/>
    </sheetView>
  </sheetViews>
  <sheetFormatPr baseColWidth="10" defaultColWidth="14.44140625" defaultRowHeight="15" customHeight="1" x14ac:dyDescent="0.3"/>
  <cols>
    <col min="1" max="1" width="22.77734375" style="65" bestFit="1" customWidth="1"/>
    <col min="2" max="2" width="39.44140625" style="65" bestFit="1" customWidth="1"/>
    <col min="3" max="3" width="45.77734375" style="65" customWidth="1"/>
    <col min="4" max="4" width="6.77734375" style="65" customWidth="1"/>
    <col min="5" max="5" width="11.44140625" style="65" customWidth="1"/>
    <col min="6" max="6" width="14.21875" style="65" customWidth="1"/>
    <col min="7" max="26" width="10.77734375" style="65" customWidth="1"/>
    <col min="27" max="16384" width="14.44140625" style="65"/>
  </cols>
  <sheetData>
    <row r="1" spans="1:7" ht="26.4" thickBot="1" x14ac:dyDescent="0.35">
      <c r="A1" s="184" t="s">
        <v>82</v>
      </c>
      <c r="B1" s="167"/>
      <c r="C1" s="167"/>
      <c r="D1" s="167"/>
      <c r="E1" s="167"/>
      <c r="F1" s="185"/>
      <c r="G1" s="4"/>
    </row>
    <row r="2" spans="1:7" ht="33" customHeight="1" thickBot="1" x14ac:dyDescent="0.35">
      <c r="A2" s="168"/>
      <c r="B2" s="199"/>
      <c r="C2" s="200"/>
      <c r="D2" s="116"/>
      <c r="E2" s="63" t="s">
        <v>0</v>
      </c>
      <c r="F2" s="64" t="s">
        <v>26</v>
      </c>
      <c r="G2" s="4"/>
    </row>
    <row r="3" spans="1:7" ht="14.4" x14ac:dyDescent="0.3">
      <c r="A3" s="208" t="s">
        <v>92</v>
      </c>
      <c r="B3" s="121" t="s">
        <v>46</v>
      </c>
      <c r="C3" s="79" t="s">
        <v>47</v>
      </c>
      <c r="D3" s="81">
        <f>IF(C3="Disponible al público",1,IF(C3="Sí (pero solo por Transparencia)",0.5,IF(C3="No",0,0)))</f>
        <v>1</v>
      </c>
      <c r="E3" s="207">
        <f>SUM(D3:D12)</f>
        <v>4.75</v>
      </c>
      <c r="F3" s="207">
        <f>E3*40/10</f>
        <v>19</v>
      </c>
      <c r="G3" s="82"/>
    </row>
    <row r="4" spans="1:7" ht="14.4" x14ac:dyDescent="0.3">
      <c r="A4" s="202"/>
      <c r="B4" s="86" t="s">
        <v>64</v>
      </c>
      <c r="C4" s="128" t="s">
        <v>63</v>
      </c>
      <c r="D4" s="85">
        <f>IF(C4="Si",1,IF(C4="Parcialmente",0.5,IF(C4="No",0)))</f>
        <v>0.5</v>
      </c>
      <c r="E4" s="202"/>
      <c r="F4" s="202"/>
      <c r="G4" s="82"/>
    </row>
    <row r="5" spans="1:7" ht="14.4" x14ac:dyDescent="0.3">
      <c r="A5" s="202"/>
      <c r="B5" s="86" t="s">
        <v>68</v>
      </c>
      <c r="C5" s="83" t="s">
        <v>70</v>
      </c>
      <c r="D5" s="87">
        <f t="shared" ref="D5:D9" si="0">IF(C5="Si",1,IF(C5="No",0))</f>
        <v>1</v>
      </c>
      <c r="E5" s="202"/>
      <c r="F5" s="202"/>
      <c r="G5" s="82"/>
    </row>
    <row r="6" spans="1:7" ht="14.4" x14ac:dyDescent="0.3">
      <c r="A6" s="202"/>
      <c r="B6" s="86" t="s">
        <v>65</v>
      </c>
      <c r="C6" s="83" t="s">
        <v>62</v>
      </c>
      <c r="D6" s="87">
        <f t="shared" si="0"/>
        <v>0</v>
      </c>
      <c r="E6" s="202"/>
      <c r="F6" s="202"/>
      <c r="G6" s="82"/>
    </row>
    <row r="7" spans="1:7" ht="14.4" x14ac:dyDescent="0.3">
      <c r="A7" s="202"/>
      <c r="B7" s="86" t="s">
        <v>69</v>
      </c>
      <c r="C7" s="128" t="s">
        <v>62</v>
      </c>
      <c r="D7" s="85">
        <f>IF(C7="Si",1,IF(C7="Parcialmente",0.5,IF(C7="No",0)))</f>
        <v>0</v>
      </c>
      <c r="E7" s="202"/>
      <c r="F7" s="202"/>
      <c r="G7" s="82"/>
    </row>
    <row r="8" spans="1:7" ht="14.4" x14ac:dyDescent="0.3">
      <c r="A8" s="202"/>
      <c r="B8" s="86" t="s">
        <v>66</v>
      </c>
      <c r="C8" s="83" t="s">
        <v>62</v>
      </c>
      <c r="D8" s="87">
        <f t="shared" si="0"/>
        <v>0</v>
      </c>
      <c r="E8" s="202"/>
      <c r="F8" s="202"/>
      <c r="G8" s="82"/>
    </row>
    <row r="9" spans="1:7" ht="14.4" x14ac:dyDescent="0.3">
      <c r="A9" s="202"/>
      <c r="B9" s="86" t="s">
        <v>67</v>
      </c>
      <c r="C9" s="83" t="s">
        <v>62</v>
      </c>
      <c r="D9" s="87">
        <f t="shared" si="0"/>
        <v>0</v>
      </c>
      <c r="E9" s="202"/>
      <c r="F9" s="202"/>
      <c r="G9" s="82"/>
    </row>
    <row r="10" spans="1:7" ht="27.6" x14ac:dyDescent="0.3">
      <c r="A10" s="202"/>
      <c r="B10" s="86" t="s">
        <v>48</v>
      </c>
      <c r="C10" s="83" t="s">
        <v>76</v>
      </c>
      <c r="D10" s="87">
        <f>IF(C10="Disponible en Periódico Oficial estatal y RRSS o páginas oficiales",1,IF(C10="Sólo páginas oficiales o RRSS",0.75,IF(C10="Sólo en Periódico Oficial estatal",0.5,IF(C10="Sólo por Transparencia",0.25,IF(C10="No",0)))))</f>
        <v>1</v>
      </c>
      <c r="E10" s="202"/>
      <c r="F10" s="202"/>
      <c r="G10" s="82"/>
    </row>
    <row r="11" spans="1:7" ht="14.4" x14ac:dyDescent="0.3">
      <c r="A11" s="202"/>
      <c r="B11" s="86" t="s">
        <v>49</v>
      </c>
      <c r="C11" s="83" t="s">
        <v>57</v>
      </c>
      <c r="D11" s="87">
        <f>IF(C11="Sí (en ROP)",1,IF(C11="Sí (en convocatoria)",0.5,IF(C11="No",0)))</f>
        <v>1</v>
      </c>
      <c r="E11" s="202"/>
      <c r="F11" s="202"/>
      <c r="G11" s="82"/>
    </row>
    <row r="12" spans="1:7" ht="25.5" customHeight="1" thickBot="1" x14ac:dyDescent="0.35">
      <c r="A12" s="203"/>
      <c r="B12" s="89" t="s">
        <v>50</v>
      </c>
      <c r="C12" s="88" t="s">
        <v>91</v>
      </c>
      <c r="D12" s="90">
        <f>IF(C12="Disponible al público con información completa",1,IF(C12="Disponible al público con información básica",0.75,IF(C12="Disponible por transparencia con información completa",0.5,IF(C12="Disponible por transparencia con información básica",0.25,IF(C12="No",0)))))</f>
        <v>0.25</v>
      </c>
      <c r="E12" s="203"/>
      <c r="F12" s="203"/>
      <c r="G12" s="82"/>
    </row>
    <row r="13" spans="1:7" ht="14.4" x14ac:dyDescent="0.3">
      <c r="A13" s="93"/>
      <c r="B13" s="58"/>
      <c r="C13" s="58"/>
      <c r="D13" s="58"/>
      <c r="E13" s="58"/>
      <c r="F13" s="67"/>
    </row>
    <row r="14" spans="1:7" ht="14.4" x14ac:dyDescent="0.3">
      <c r="A14" s="93"/>
      <c r="B14" s="58"/>
      <c r="C14" s="58"/>
      <c r="D14" s="58"/>
      <c r="E14" s="58"/>
      <c r="F14" s="58"/>
    </row>
    <row r="15" spans="1:7" ht="14.4" x14ac:dyDescent="0.3">
      <c r="A15" s="93"/>
      <c r="B15" s="58"/>
      <c r="C15" s="58"/>
      <c r="D15" s="58"/>
      <c r="E15" s="58"/>
      <c r="F15" s="58"/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mergeCells count="5">
    <mergeCell ref="A1:F1"/>
    <mergeCell ref="A2:C2"/>
    <mergeCell ref="A3:A12"/>
    <mergeCell ref="E3:E12"/>
    <mergeCell ref="F3:F12"/>
  </mergeCells>
  <dataValidations count="8">
    <dataValidation type="list" allowBlank="1" showErrorMessage="1" sqref="C10" xr:uid="{E6E9474E-58D6-49E2-B5DF-05CDCAE816B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2" xr:uid="{AAD018D3-6F9A-4EA2-8D56-2C06051F6373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3" xr:uid="{7C744096-4ABC-4322-B43B-FF40F35FE49E}">
      <formula1>"Disponible al público,Sí (pero solo por Transparencia),No"</formula1>
    </dataValidation>
    <dataValidation type="list" allowBlank="1" showErrorMessage="1" sqref="C11" xr:uid="{BABA5943-D57F-42AF-AF07-D39C4F113A17}">
      <formula1>"Sí (en ROP),Sí (en convocatoria),No"</formula1>
    </dataValidation>
    <dataValidation type="list" allowBlank="1" showErrorMessage="1" sqref="C5:C6 C8:C9" xr:uid="{BD6E2AEC-A4C2-4EF3-AF6E-786D49D0AFCE}">
      <formula1>"Si, No"</formula1>
    </dataValidation>
    <dataValidation type="list" allowBlank="1" showInputMessage="1" showErrorMessage="1" sqref="C5:C6 C8:C9" xr:uid="{3C58CD8D-CCDA-4486-9CAA-B2C0591817FE}">
      <formula1>"Si, No"</formula1>
    </dataValidation>
    <dataValidation type="list" allowBlank="1" showInputMessage="1" showErrorMessage="1" sqref="C4 C7" xr:uid="{01F9B5D0-82AA-453E-8C78-0EC7F664B65B}">
      <formula1>"Si, Parcialmente, No"</formula1>
    </dataValidation>
    <dataValidation type="list" allowBlank="1" showErrorMessage="1" sqref="C4 C7" xr:uid="{8EF827B0-5D91-41B7-AFDA-9C144CE0C295}">
      <formula1>"Si, Parcialmente, No"</formula1>
    </dataValidation>
  </dataValidations>
  <pageMargins left="0.7" right="0.7" top="0.75" bottom="0.75" header="0" footer="0"/>
  <pageSetup orientation="landscape" r:id="rId1"/>
  <ignoredErrors>
    <ignoredError sqref="D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FD03-66B5-4BAA-A32F-1A840B08A9D2}">
  <dimension ref="A1:H975"/>
  <sheetViews>
    <sheetView zoomScale="90" zoomScaleNormal="90" workbookViewId="0">
      <selection activeCell="C9" sqref="C9"/>
    </sheetView>
  </sheetViews>
  <sheetFormatPr baseColWidth="10" defaultColWidth="14.44140625" defaultRowHeight="15" customHeight="1" x14ac:dyDescent="0.3"/>
  <cols>
    <col min="1" max="1" width="22.77734375" style="65" bestFit="1" customWidth="1"/>
    <col min="2" max="2" width="39.44140625" style="65" bestFit="1" customWidth="1"/>
    <col min="3" max="3" width="45.77734375" style="65" customWidth="1"/>
    <col min="4" max="4" width="6.77734375" style="65" customWidth="1"/>
    <col min="5" max="5" width="11.44140625" style="65" customWidth="1"/>
    <col min="6" max="6" width="14.21875" style="65" customWidth="1"/>
    <col min="7" max="26" width="10.77734375" style="65" customWidth="1"/>
    <col min="27" max="16384" width="14.44140625" style="65"/>
  </cols>
  <sheetData>
    <row r="1" spans="1:8" ht="26.4" thickBot="1" x14ac:dyDescent="0.35">
      <c r="A1" s="184" t="s">
        <v>82</v>
      </c>
      <c r="B1" s="167"/>
      <c r="C1" s="167"/>
      <c r="D1" s="167"/>
      <c r="E1" s="167"/>
      <c r="F1" s="185"/>
      <c r="G1" s="67"/>
    </row>
    <row r="2" spans="1:8" ht="33" customHeight="1" thickBot="1" x14ac:dyDescent="0.35">
      <c r="A2" s="168"/>
      <c r="B2" s="199"/>
      <c r="C2" s="200"/>
      <c r="D2" s="116"/>
      <c r="E2" s="63" t="s">
        <v>0</v>
      </c>
      <c r="F2" s="64" t="s">
        <v>26</v>
      </c>
      <c r="G2" s="67"/>
    </row>
    <row r="3" spans="1:8" ht="14.4" x14ac:dyDescent="0.3">
      <c r="A3" s="208" t="s">
        <v>93</v>
      </c>
      <c r="B3" s="121" t="s">
        <v>46</v>
      </c>
      <c r="C3" s="79" t="s">
        <v>47</v>
      </c>
      <c r="D3" s="81">
        <f>IF(C3="Disponible al público",1,IF(C3="Sí (pero solo por Transparencia)",0.5,IF(C3="No",0,0)))</f>
        <v>1</v>
      </c>
      <c r="E3" s="207">
        <f>SUM(D3:D12)</f>
        <v>6.25</v>
      </c>
      <c r="F3" s="207">
        <f>E3*40/10</f>
        <v>25</v>
      </c>
      <c r="G3" s="82"/>
      <c r="H3" s="91"/>
    </row>
    <row r="4" spans="1:8" ht="14.4" x14ac:dyDescent="0.3">
      <c r="A4" s="202"/>
      <c r="B4" s="86" t="s">
        <v>64</v>
      </c>
      <c r="C4" s="128" t="s">
        <v>63</v>
      </c>
      <c r="D4" s="85">
        <f>IF(C4="Si",1,IF(C4="Parcialmente",0.5,IF(C4="No",0)))</f>
        <v>0.5</v>
      </c>
      <c r="E4" s="202"/>
      <c r="F4" s="202"/>
      <c r="G4" s="82"/>
      <c r="H4" s="91"/>
    </row>
    <row r="5" spans="1:8" ht="14.4" x14ac:dyDescent="0.3">
      <c r="A5" s="202"/>
      <c r="B5" s="86" t="s">
        <v>68</v>
      </c>
      <c r="C5" s="83" t="s">
        <v>70</v>
      </c>
      <c r="D5" s="87">
        <f t="shared" ref="D5:D9" si="0">IF(C5="Si",1,IF(C5="No",0))</f>
        <v>1</v>
      </c>
      <c r="E5" s="202"/>
      <c r="F5" s="202"/>
      <c r="G5" s="82"/>
      <c r="H5" s="91"/>
    </row>
    <row r="6" spans="1:8" ht="14.4" x14ac:dyDescent="0.3">
      <c r="A6" s="202"/>
      <c r="B6" s="86" t="s">
        <v>65</v>
      </c>
      <c r="C6" s="83" t="s">
        <v>62</v>
      </c>
      <c r="D6" s="87">
        <f t="shared" si="0"/>
        <v>0</v>
      </c>
      <c r="E6" s="202"/>
      <c r="F6" s="202"/>
      <c r="G6" s="82"/>
      <c r="H6" s="91"/>
    </row>
    <row r="7" spans="1:8" ht="14.4" x14ac:dyDescent="0.3">
      <c r="A7" s="202"/>
      <c r="B7" s="86" t="s">
        <v>69</v>
      </c>
      <c r="C7" s="128" t="s">
        <v>63</v>
      </c>
      <c r="D7" s="85">
        <f>IF(C7="Si",1,IF(C7="Parcialmente",0.5,IF(C7="No",0)))</f>
        <v>0.5</v>
      </c>
      <c r="E7" s="202"/>
      <c r="F7" s="202"/>
      <c r="G7" s="82"/>
      <c r="H7" s="91"/>
    </row>
    <row r="8" spans="1:8" ht="14.4" x14ac:dyDescent="0.3">
      <c r="A8" s="202"/>
      <c r="B8" s="86" t="s">
        <v>66</v>
      </c>
      <c r="C8" s="83" t="s">
        <v>62</v>
      </c>
      <c r="D8" s="87">
        <f t="shared" si="0"/>
        <v>0</v>
      </c>
      <c r="E8" s="202"/>
      <c r="F8" s="202"/>
      <c r="G8" s="82"/>
      <c r="H8" s="91"/>
    </row>
    <row r="9" spans="1:8" ht="14.4" x14ac:dyDescent="0.3">
      <c r="A9" s="202"/>
      <c r="B9" s="86" t="s">
        <v>67</v>
      </c>
      <c r="C9" s="83" t="s">
        <v>70</v>
      </c>
      <c r="D9" s="87">
        <f t="shared" si="0"/>
        <v>1</v>
      </c>
      <c r="E9" s="202"/>
      <c r="F9" s="202"/>
      <c r="G9" s="82"/>
      <c r="H9" s="91"/>
    </row>
    <row r="10" spans="1:8" ht="27.6" x14ac:dyDescent="0.3">
      <c r="A10" s="202"/>
      <c r="B10" s="86" t="s">
        <v>48</v>
      </c>
      <c r="C10" s="83" t="s">
        <v>76</v>
      </c>
      <c r="D10" s="87">
        <f>IF(C10="Disponible en Periódico Oficial estatal y RRSS o páginas oficiales",1,IF(C10="Sólo páginas oficiales o RRSS",0.75,IF(C10="Sólo en Periódico Oficial estatal",0.5,IF(C10="Sólo por Transparencia",0.25,IF(C10="No",0)))))</f>
        <v>1</v>
      </c>
      <c r="E10" s="202"/>
      <c r="F10" s="202"/>
      <c r="G10" s="82"/>
      <c r="H10" s="91"/>
    </row>
    <row r="11" spans="1:8" ht="14.4" x14ac:dyDescent="0.3">
      <c r="A11" s="202"/>
      <c r="B11" s="86" t="s">
        <v>49</v>
      </c>
      <c r="C11" s="83" t="s">
        <v>57</v>
      </c>
      <c r="D11" s="87">
        <f>IF(C11="Sí (en ROP)",1,IF(C11="Sí (en convocatoria)",0.5,IF(C11="No",0)))</f>
        <v>1</v>
      </c>
      <c r="E11" s="202"/>
      <c r="F11" s="202"/>
      <c r="G11" s="82"/>
      <c r="H11" s="91"/>
    </row>
    <row r="12" spans="1:8" ht="28.5" customHeight="1" thickBot="1" x14ac:dyDescent="0.35">
      <c r="A12" s="203"/>
      <c r="B12" s="89" t="s">
        <v>50</v>
      </c>
      <c r="C12" s="88" t="s">
        <v>91</v>
      </c>
      <c r="D12" s="90">
        <f>IF(C12="Disponible al público con información completa",1,IF(C12="Disponible al público con información básica",0.75,IF(C12="Disponible por transparencia con información completa",0.5,IF(C12="Disponible por transparencia con información básica",0.25,IF(C12="No",0)))))</f>
        <v>0.25</v>
      </c>
      <c r="E12" s="203"/>
      <c r="F12" s="203"/>
      <c r="G12" s="82"/>
      <c r="H12" s="91"/>
    </row>
    <row r="13" spans="1:8" ht="14.4" x14ac:dyDescent="0.3">
      <c r="A13" s="92"/>
      <c r="B13" s="91"/>
      <c r="C13" s="91"/>
      <c r="D13" s="91"/>
      <c r="E13" s="91"/>
      <c r="F13" s="82"/>
      <c r="G13" s="91"/>
      <c r="H13" s="91"/>
    </row>
    <row r="14" spans="1:8" ht="14.4" x14ac:dyDescent="0.3">
      <c r="A14" s="92"/>
      <c r="B14" s="91"/>
      <c r="C14" s="91"/>
      <c r="D14" s="91"/>
      <c r="E14" s="91"/>
      <c r="F14" s="91"/>
      <c r="G14" s="91"/>
      <c r="H14" s="91"/>
    </row>
    <row r="15" spans="1:8" ht="14.4" x14ac:dyDescent="0.3">
      <c r="A15" s="92"/>
      <c r="B15" s="91"/>
      <c r="C15" s="91"/>
      <c r="D15" s="91"/>
      <c r="E15" s="91"/>
      <c r="F15" s="91"/>
      <c r="G15" s="91"/>
      <c r="H15" s="91"/>
    </row>
    <row r="16" spans="1:8" ht="15" customHeight="1" x14ac:dyDescent="0.3">
      <c r="A16" s="91"/>
      <c r="B16" s="91"/>
      <c r="C16" s="91"/>
      <c r="D16" s="91"/>
      <c r="E16" s="91"/>
      <c r="F16" s="91"/>
      <c r="G16" s="91"/>
      <c r="H16" s="91"/>
    </row>
    <row r="17" spans="1:7" ht="15" customHeight="1" x14ac:dyDescent="0.3">
      <c r="A17" s="58"/>
      <c r="B17" s="58"/>
      <c r="C17" s="58"/>
      <c r="D17" s="58"/>
      <c r="E17" s="58"/>
      <c r="F17" s="58"/>
      <c r="G17" s="58"/>
    </row>
    <row r="18" spans="1:7" ht="15.75" customHeight="1" x14ac:dyDescent="0.3"/>
    <row r="19" spans="1:7" ht="15.75" customHeight="1" x14ac:dyDescent="0.3"/>
    <row r="20" spans="1:7" ht="15.75" customHeight="1" x14ac:dyDescent="0.3"/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mergeCells count="5">
    <mergeCell ref="A1:F1"/>
    <mergeCell ref="A2:C2"/>
    <mergeCell ref="A3:A12"/>
    <mergeCell ref="E3:E12"/>
    <mergeCell ref="F3:F12"/>
  </mergeCells>
  <dataValidations count="8">
    <dataValidation type="list" allowBlank="1" showErrorMessage="1" sqref="C4 C7" xr:uid="{D35E5CA3-73F2-4A49-8504-F8E56C6276F5}">
      <formula1>"Si, Parcialmente, No"</formula1>
    </dataValidation>
    <dataValidation type="list" allowBlank="1" showInputMessage="1" showErrorMessage="1" sqref="C4 C7" xr:uid="{83FC209A-A133-4005-8976-499D6D827C7F}">
      <formula1>"Si, Parcialmente, No"</formula1>
    </dataValidation>
    <dataValidation type="list" allowBlank="1" showInputMessage="1" showErrorMessage="1" sqref="C5:C6 C8:C9" xr:uid="{98734963-B2D9-4C14-A325-B46AEDE6CC5D}">
      <formula1>"Si, No"</formula1>
    </dataValidation>
    <dataValidation type="list" allowBlank="1" showErrorMessage="1" sqref="C5:C6 C8:C9" xr:uid="{297E7EB4-9A09-4C14-AA4E-6D5B6A4D3D64}">
      <formula1>"Si, No"</formula1>
    </dataValidation>
    <dataValidation type="list" allowBlank="1" showErrorMessage="1" sqref="C11" xr:uid="{35ADB004-92D0-46DE-8370-23F22807C750}">
      <formula1>"Sí (en ROP),Sí (en convocatoria),No"</formula1>
    </dataValidation>
    <dataValidation type="list" allowBlank="1" showErrorMessage="1" sqref="C3" xr:uid="{730CD224-B079-4ACC-93BF-5E05DB49D70C}">
      <formula1>"Disponible al público,Sí (pero solo por Transparencia),No"</formula1>
    </dataValidation>
    <dataValidation type="list" allowBlank="1" showErrorMessage="1" sqref="C12" xr:uid="{55F595DD-080A-4C0C-AD06-3B2B336E3B79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0" xr:uid="{9DB81D8A-13F6-4738-B89B-9BEA9068AA91}">
      <formula1>"Disponible en Periódico Oficial estatal y RRSS o páginas oficiales,Sólo páginas oficiales o RRSS,Sólo en Periódico Oficial estatal,Sólo por Transparencia,No"</formula1>
    </dataValidation>
  </dataValidations>
  <pageMargins left="0.7" right="0.7" top="0.75" bottom="0.75" header="0" footer="0"/>
  <pageSetup orientation="landscape" r:id="rId1"/>
  <ignoredErrors>
    <ignoredError sqref="D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93F3-F75D-4751-AD7E-602143CA99EB}">
  <dimension ref="A1:G975"/>
  <sheetViews>
    <sheetView topLeftCell="B1" zoomScale="90" zoomScaleNormal="90" workbookViewId="0">
      <selection activeCell="C16" sqref="C16"/>
    </sheetView>
  </sheetViews>
  <sheetFormatPr baseColWidth="10" defaultColWidth="14.44140625" defaultRowHeight="15" customHeight="1" x14ac:dyDescent="0.3"/>
  <cols>
    <col min="1" max="1" width="22.77734375" style="65" bestFit="1" customWidth="1"/>
    <col min="2" max="2" width="39.44140625" style="65" bestFit="1" customWidth="1"/>
    <col min="3" max="3" width="45.77734375" style="65" customWidth="1"/>
    <col min="4" max="4" width="6.77734375" style="65" customWidth="1"/>
    <col min="5" max="5" width="11.44140625" style="65" customWidth="1"/>
    <col min="6" max="6" width="14.21875" style="65" customWidth="1"/>
    <col min="7" max="26" width="10.77734375" style="65" customWidth="1"/>
    <col min="27" max="16384" width="14.44140625" style="65"/>
  </cols>
  <sheetData>
    <row r="1" spans="1:7" ht="26.4" thickBot="1" x14ac:dyDescent="0.35">
      <c r="A1" s="184" t="s">
        <v>82</v>
      </c>
      <c r="B1" s="167"/>
      <c r="C1" s="167"/>
      <c r="D1" s="167"/>
      <c r="E1" s="167"/>
      <c r="F1" s="185"/>
      <c r="G1" s="67"/>
    </row>
    <row r="2" spans="1:7" ht="33" customHeight="1" thickBot="1" x14ac:dyDescent="0.35">
      <c r="A2" s="168"/>
      <c r="B2" s="199"/>
      <c r="C2" s="200"/>
      <c r="D2" s="116"/>
      <c r="E2" s="63" t="s">
        <v>0</v>
      </c>
      <c r="F2" s="64" t="s">
        <v>26</v>
      </c>
      <c r="G2" s="67"/>
    </row>
    <row r="3" spans="1:7" ht="14.4" x14ac:dyDescent="0.3">
      <c r="A3" s="208" t="s">
        <v>94</v>
      </c>
      <c r="B3" s="121" t="s">
        <v>46</v>
      </c>
      <c r="C3" s="79" t="s">
        <v>47</v>
      </c>
      <c r="D3" s="81">
        <f>IF(C3="Disponible al público",1,IF(C3="Sí (pero solo por Transparencia)",0.5,IF(C3="No",0,0)))</f>
        <v>1</v>
      </c>
      <c r="E3" s="207">
        <f>SUM(D3:D12)</f>
        <v>7.25</v>
      </c>
      <c r="F3" s="207">
        <f>E3*40/10</f>
        <v>29</v>
      </c>
      <c r="G3" s="67"/>
    </row>
    <row r="4" spans="1:7" ht="14.4" x14ac:dyDescent="0.3">
      <c r="A4" s="202"/>
      <c r="B4" s="86" t="s">
        <v>64</v>
      </c>
      <c r="C4" s="128" t="s">
        <v>62</v>
      </c>
      <c r="D4" s="85">
        <f>IF(C4="Si",1,IF(C4="Parcialmente",0.5,IF(C4="No",0)))</f>
        <v>0</v>
      </c>
      <c r="E4" s="202"/>
      <c r="F4" s="202"/>
      <c r="G4" s="67"/>
    </row>
    <row r="5" spans="1:7" ht="14.4" x14ac:dyDescent="0.3">
      <c r="A5" s="202"/>
      <c r="B5" s="86" t="s">
        <v>68</v>
      </c>
      <c r="C5" s="83" t="s">
        <v>70</v>
      </c>
      <c r="D5" s="87">
        <f t="shared" ref="D5:D9" si="0">IF(C5="Si",1,IF(C5="No",0))</f>
        <v>1</v>
      </c>
      <c r="E5" s="202"/>
      <c r="F5" s="202"/>
      <c r="G5" s="67"/>
    </row>
    <row r="6" spans="1:7" ht="14.4" x14ac:dyDescent="0.3">
      <c r="A6" s="202"/>
      <c r="B6" s="86" t="s">
        <v>65</v>
      </c>
      <c r="C6" s="83" t="s">
        <v>62</v>
      </c>
      <c r="D6" s="87">
        <f t="shared" si="0"/>
        <v>0</v>
      </c>
      <c r="E6" s="202"/>
      <c r="F6" s="202"/>
      <c r="G6" s="67"/>
    </row>
    <row r="7" spans="1:7" ht="14.4" x14ac:dyDescent="0.3">
      <c r="A7" s="202"/>
      <c r="B7" s="86" t="s">
        <v>69</v>
      </c>
      <c r="C7" s="128" t="s">
        <v>63</v>
      </c>
      <c r="D7" s="85">
        <f>IF(C7="Si",1,IF(C7="Parcialmente",0.5,IF(C7="No",0)))</f>
        <v>0.5</v>
      </c>
      <c r="E7" s="202"/>
      <c r="F7" s="202"/>
      <c r="G7" s="67"/>
    </row>
    <row r="8" spans="1:7" ht="14.4" x14ac:dyDescent="0.3">
      <c r="A8" s="202"/>
      <c r="B8" s="86" t="s">
        <v>66</v>
      </c>
      <c r="C8" s="83" t="s">
        <v>70</v>
      </c>
      <c r="D8" s="87">
        <f t="shared" si="0"/>
        <v>1</v>
      </c>
      <c r="E8" s="202"/>
      <c r="F8" s="202"/>
      <c r="G8" s="67"/>
    </row>
    <row r="9" spans="1:7" ht="14.4" x14ac:dyDescent="0.3">
      <c r="A9" s="202"/>
      <c r="B9" s="86" t="s">
        <v>67</v>
      </c>
      <c r="C9" s="83" t="s">
        <v>70</v>
      </c>
      <c r="D9" s="87">
        <f t="shared" si="0"/>
        <v>1</v>
      </c>
      <c r="E9" s="202"/>
      <c r="F9" s="202"/>
      <c r="G9" s="67"/>
    </row>
    <row r="10" spans="1:7" ht="14.4" x14ac:dyDescent="0.3">
      <c r="A10" s="202"/>
      <c r="B10" s="86" t="s">
        <v>48</v>
      </c>
      <c r="C10" s="83" t="s">
        <v>95</v>
      </c>
      <c r="D10" s="87">
        <f>IF(C10="Disponible en Periódico Oficial estatal y RRSS o páginas oficiales",1,IF(C10="Sólo páginas oficiales o RRSS",0.75,IF(C10="Sólo en Periódico Oficial estatal",0.5,IF(C10="Sólo por Transparencia",0.25,IF(C10="No",0)))))</f>
        <v>0.75</v>
      </c>
      <c r="E10" s="202"/>
      <c r="F10" s="202"/>
      <c r="G10" s="67"/>
    </row>
    <row r="11" spans="1:7" ht="14.4" x14ac:dyDescent="0.3">
      <c r="A11" s="202"/>
      <c r="B11" s="86" t="s">
        <v>49</v>
      </c>
      <c r="C11" s="83" t="s">
        <v>57</v>
      </c>
      <c r="D11" s="87">
        <f>IF(C11="Sí (en ROP)",1,IF(C11="Sí (en convocatoria)",0.5,IF(C11="No",0)))</f>
        <v>1</v>
      </c>
      <c r="E11" s="202"/>
      <c r="F11" s="202"/>
      <c r="G11" s="67"/>
    </row>
    <row r="12" spans="1:7" ht="25.5" customHeight="1" thickBot="1" x14ac:dyDescent="0.35">
      <c r="A12" s="203"/>
      <c r="B12" s="89" t="s">
        <v>50</v>
      </c>
      <c r="C12" s="88" t="s">
        <v>77</v>
      </c>
      <c r="D12" s="90">
        <f>IF(C12="Disponible al público con información completa",1,IF(C12="Disponible al público con información básica",0.75,IF(C12="Disponible por transparencia con información completa",0.5,IF(C12="Disponible por transparencia con información básica",0.25,IF(C12="No",0)))))</f>
        <v>1</v>
      </c>
      <c r="E12" s="203"/>
      <c r="F12" s="203"/>
      <c r="G12" s="67"/>
    </row>
    <row r="13" spans="1:7" ht="14.4" x14ac:dyDescent="0.3">
      <c r="A13" s="92"/>
      <c r="B13" s="91"/>
      <c r="C13" s="91"/>
      <c r="D13" s="91"/>
      <c r="E13" s="91"/>
      <c r="F13" s="82"/>
      <c r="G13" s="58"/>
    </row>
    <row r="14" spans="1:7" ht="14.4" x14ac:dyDescent="0.3">
      <c r="A14" s="93"/>
      <c r="B14" s="58"/>
      <c r="C14" s="58"/>
      <c r="D14" s="58"/>
      <c r="E14" s="58"/>
      <c r="F14" s="58"/>
      <c r="G14" s="58"/>
    </row>
    <row r="15" spans="1:7" ht="14.4" x14ac:dyDescent="0.3">
      <c r="A15" s="93"/>
      <c r="B15" s="58"/>
      <c r="C15" s="58"/>
      <c r="D15" s="58"/>
      <c r="E15" s="58"/>
      <c r="F15" s="58"/>
      <c r="G15" s="58"/>
    </row>
    <row r="16" spans="1:7" ht="15" customHeight="1" x14ac:dyDescent="0.3">
      <c r="A16" s="58"/>
      <c r="B16" s="58"/>
      <c r="C16" s="58"/>
      <c r="D16" s="58"/>
      <c r="E16" s="58"/>
      <c r="F16" s="58"/>
      <c r="G16" s="58"/>
    </row>
    <row r="17" spans="1:7" ht="15" customHeight="1" x14ac:dyDescent="0.3">
      <c r="A17" s="58"/>
      <c r="B17" s="58"/>
      <c r="C17" s="58"/>
      <c r="D17" s="58"/>
      <c r="E17" s="58"/>
      <c r="F17" s="58"/>
      <c r="G17" s="58"/>
    </row>
    <row r="18" spans="1:7" ht="15.75" customHeight="1" x14ac:dyDescent="0.3">
      <c r="A18" s="58"/>
      <c r="B18" s="58"/>
      <c r="C18" s="58"/>
      <c r="D18" s="58"/>
      <c r="E18" s="58"/>
      <c r="F18" s="58"/>
      <c r="G18" s="58"/>
    </row>
    <row r="19" spans="1:7" ht="15.75" customHeight="1" x14ac:dyDescent="0.3">
      <c r="A19" s="58"/>
      <c r="B19" s="58"/>
      <c r="C19" s="58"/>
      <c r="D19" s="58"/>
      <c r="E19" s="58"/>
      <c r="F19" s="58"/>
      <c r="G19" s="58"/>
    </row>
    <row r="20" spans="1:7" ht="15.75" customHeight="1" x14ac:dyDescent="0.3"/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mergeCells count="5">
    <mergeCell ref="A1:F1"/>
    <mergeCell ref="A2:C2"/>
    <mergeCell ref="A3:A12"/>
    <mergeCell ref="E3:E12"/>
    <mergeCell ref="F3:F12"/>
  </mergeCells>
  <dataValidations count="8">
    <dataValidation type="list" allowBlank="1" showErrorMessage="1" sqref="C10" xr:uid="{1491E6FB-18B1-4924-B4AA-CD2EFBF9054B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2" xr:uid="{535EDFF4-97E1-46B0-9C45-09501225D9FD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3" xr:uid="{0DE471C4-EAD1-4CDC-93B5-099A48EA1850}">
      <formula1>"Disponible al público,Sí (pero solo por Transparencia),No"</formula1>
    </dataValidation>
    <dataValidation type="list" allowBlank="1" showErrorMessage="1" sqref="C11" xr:uid="{CC4B06B3-0592-4D09-8906-2BB05785A58A}">
      <formula1>"Sí (en ROP),Sí (en convocatoria),No"</formula1>
    </dataValidation>
    <dataValidation type="list" allowBlank="1" showErrorMessage="1" sqref="C5:C6 C8:C9" xr:uid="{320AA202-8C3B-4DC5-9C75-140AC00BF3C7}">
      <formula1>"Si, No"</formula1>
    </dataValidation>
    <dataValidation type="list" allowBlank="1" showInputMessage="1" showErrorMessage="1" sqref="C5:C6 C8:C9" xr:uid="{E4CE8E30-BDEA-4795-8999-0ABF9F5C31A5}">
      <formula1>"Si, No"</formula1>
    </dataValidation>
    <dataValidation type="list" allowBlank="1" showInputMessage="1" showErrorMessage="1" sqref="C4 C7" xr:uid="{13996182-C709-4606-BD0B-3B9FE52DB4C1}">
      <formula1>"Si, Parcialmente, No"</formula1>
    </dataValidation>
    <dataValidation type="list" allowBlank="1" showErrorMessage="1" sqref="C4 C7" xr:uid="{2F09AE1D-996B-4049-BC7C-7B64B97CA020}">
      <formula1>"Si, Parcialmente, No"</formula1>
    </dataValidation>
  </dataValidations>
  <pageMargins left="0.7" right="0.7" top="0.75" bottom="0.75" header="0" footer="0"/>
  <pageSetup orientation="landscape" r:id="rId1"/>
  <ignoredErrors>
    <ignoredError sqref="D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Resultado General</vt:lpstr>
      <vt:lpstr>Marco Jurídico</vt:lpstr>
      <vt:lpstr>Marco Institucional</vt:lpstr>
      <vt:lpstr>Marco Programático</vt:lpstr>
      <vt:lpstr>Programa 1</vt:lpstr>
      <vt:lpstr>Programa 2</vt:lpstr>
      <vt:lpstr>Programa 3</vt:lpstr>
      <vt:lpstr>Programa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OZ</cp:lastModifiedBy>
  <dcterms:created xsi:type="dcterms:W3CDTF">2022-02-09T00:22:39Z</dcterms:created>
  <dcterms:modified xsi:type="dcterms:W3CDTF">2023-09-26T06:18:13Z</dcterms:modified>
</cp:coreProperties>
</file>