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osmar\Desktop\"/>
    </mc:Choice>
  </mc:AlternateContent>
  <xr:revisionPtr revIDLastSave="0" documentId="13_ncr:1_{A0BDC800-6DE4-4780-807E-D5E3C7D515F2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Resultado General" sheetId="4" r:id="rId1"/>
    <sheet name="Marco Jurídico" sheetId="1" r:id="rId2"/>
    <sheet name="Marco Institucional" sheetId="2" r:id="rId3"/>
    <sheet name="Marco Programático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EaMyF5r4+ieEOTx0iPQWBDzy82A=="/>
    </ext>
  </extLst>
</workbook>
</file>

<file path=xl/calcChain.xml><?xml version="1.0" encoding="utf-8"?>
<calcChain xmlns="http://schemas.openxmlformats.org/spreadsheetml/2006/main">
  <c r="D4" i="1" l="1"/>
  <c r="D16" i="3"/>
  <c r="D15" i="3"/>
  <c r="D14" i="3"/>
  <c r="D13" i="3"/>
  <c r="D12" i="3"/>
  <c r="D11" i="3"/>
  <c r="D10" i="3"/>
  <c r="D9" i="3"/>
  <c r="D8" i="3"/>
  <c r="D7" i="3"/>
  <c r="D5" i="3" l="1"/>
  <c r="D6" i="3"/>
  <c r="D6" i="1"/>
  <c r="D24" i="1" l="1"/>
  <c r="D25" i="1"/>
  <c r="D20" i="2" l="1"/>
  <c r="D7" i="1"/>
  <c r="D18" i="2"/>
  <c r="D7" i="2"/>
  <c r="D16" i="1"/>
  <c r="D15" i="1"/>
  <c r="D15" i="2"/>
  <c r="D13" i="2"/>
  <c r="D17" i="2"/>
  <c r="D6" i="2"/>
  <c r="D5" i="2"/>
  <c r="D4" i="2"/>
  <c r="D3" i="2"/>
  <c r="D21" i="1"/>
  <c r="D14" i="1"/>
  <c r="D13" i="1"/>
  <c r="D12" i="1"/>
  <c r="D11" i="1"/>
  <c r="D10" i="1"/>
  <c r="D9" i="1"/>
  <c r="D8" i="1"/>
  <c r="D20" i="1"/>
  <c r="D18" i="1"/>
  <c r="D17" i="1"/>
  <c r="D26" i="1"/>
  <c r="D17" i="3"/>
  <c r="E17" i="3" s="1"/>
  <c r="F17" i="3" s="1"/>
  <c r="D3" i="3"/>
  <c r="E3" i="3" s="1"/>
  <c r="F3" i="3" s="1"/>
  <c r="D4" i="3"/>
  <c r="D21" i="2"/>
  <c r="D19" i="2"/>
  <c r="D16" i="2"/>
  <c r="D14" i="2"/>
  <c r="D12" i="2"/>
  <c r="D11" i="2"/>
  <c r="D10" i="2"/>
  <c r="D9" i="2"/>
  <c r="D8" i="2"/>
  <c r="D23" i="1"/>
  <c r="D22" i="1"/>
  <c r="D19" i="1"/>
  <c r="D5" i="1"/>
  <c r="D3" i="1"/>
  <c r="E3" i="2" l="1"/>
  <c r="F3" i="2" s="1"/>
  <c r="E7" i="3"/>
  <c r="E19" i="2"/>
  <c r="F19" i="2" s="1"/>
  <c r="E8" i="2"/>
  <c r="F8" i="2" s="1"/>
  <c r="E5" i="2"/>
  <c r="F5" i="2" s="1"/>
  <c r="E14" i="1"/>
  <c r="F14" i="1" s="1"/>
  <c r="E11" i="1"/>
  <c r="F11" i="1" s="1"/>
  <c r="E3" i="1"/>
  <c r="F3" i="1" s="1"/>
  <c r="E24" i="1"/>
  <c r="F24" i="1" s="1"/>
  <c r="F7" i="3" l="1"/>
  <c r="F18" i="3" s="1"/>
  <c r="F19" i="3" s="1"/>
  <c r="A10" i="4" s="1"/>
  <c r="F22" i="2"/>
  <c r="F23" i="2" s="1"/>
  <c r="A7" i="4" s="1"/>
  <c r="F27" i="1"/>
  <c r="F28" i="1" s="1"/>
  <c r="A4" i="4" s="1"/>
  <c r="E14" i="4" l="1"/>
</calcChain>
</file>

<file path=xl/sharedStrings.xml><?xml version="1.0" encoding="utf-8"?>
<sst xmlns="http://schemas.openxmlformats.org/spreadsheetml/2006/main" count="147" uniqueCount="94">
  <si>
    <t>Valor resultante</t>
  </si>
  <si>
    <t>Ponderación de subdimensión</t>
  </si>
  <si>
    <t xml:space="preserve">Ley de fomento  </t>
  </si>
  <si>
    <t>Existencia de ley de fomento</t>
  </si>
  <si>
    <t>Sí</t>
  </si>
  <si>
    <t>Existencia de reglamento</t>
  </si>
  <si>
    <t>Actividades de fomento</t>
  </si>
  <si>
    <t>Derechos y obligaciones de las OSC</t>
  </si>
  <si>
    <t>Registro para las OSC a nivel estatal</t>
  </si>
  <si>
    <t>Autonomía</t>
  </si>
  <si>
    <t xml:space="preserve">Regulaciones </t>
  </si>
  <si>
    <t>Infracciones</t>
  </si>
  <si>
    <t>Sanciones</t>
  </si>
  <si>
    <t>Medios de impugnación</t>
  </si>
  <si>
    <t>Representación en organismo(s) de participación y/o consulta</t>
  </si>
  <si>
    <t>Nombramiento de integrantes</t>
  </si>
  <si>
    <t>Funciones en organismo(s) de participación y/o consulta</t>
  </si>
  <si>
    <t>Evaluación/evaluación conjunta de políticas y acciones de fomento</t>
  </si>
  <si>
    <t>Plan de trabajo/informe anual</t>
  </si>
  <si>
    <t>Secretaria(o) Técnica(o)/Ejecutiva(o)</t>
  </si>
  <si>
    <t xml:space="preserve">Presupuesto propio </t>
  </si>
  <si>
    <t>Presupuesto</t>
  </si>
  <si>
    <t>Presupuesto a acciones o programas de fomento</t>
  </si>
  <si>
    <t>Estímulos fiscales estatales o municipales</t>
  </si>
  <si>
    <t>Promedio ponderado</t>
  </si>
  <si>
    <t>Resultado final</t>
  </si>
  <si>
    <t>Ponderación por subdimensión</t>
  </si>
  <si>
    <t>Documentos rectores de políticas enfocados a las OSC</t>
  </si>
  <si>
    <t>Plan Estatal de Desarrollo</t>
  </si>
  <si>
    <t>Programa sectorial de la entidad responsable</t>
  </si>
  <si>
    <t>Entidad responsable de las OSC</t>
  </si>
  <si>
    <t>Jerarquía institucional</t>
  </si>
  <si>
    <t>Organismos estatales de participación y consulta</t>
  </si>
  <si>
    <t>Órgano de fomento y/o consulta integrados (de acuerdo con la entidad)</t>
  </si>
  <si>
    <t>Reglamento</t>
  </si>
  <si>
    <t>Convocatoria (publicada)</t>
  </si>
  <si>
    <t>Cuenta con información sobre reuniones (minutas y/o actas)</t>
  </si>
  <si>
    <t>Plan de trabajo/informe/seguimiento de acuerdos</t>
  </si>
  <si>
    <t>Cuenta con presupuesto asignado</t>
  </si>
  <si>
    <t>Registro para las OSC a nivel estatal (institucional)</t>
  </si>
  <si>
    <t>Existencia</t>
  </si>
  <si>
    <t>Desglose de información</t>
  </si>
  <si>
    <t>Indicaciones del proceso de registro y renovación (instrucciones, documentación requerida, formatos de registro, actualización, informe, contacto)</t>
  </si>
  <si>
    <t xml:space="preserve">Programa de fomento </t>
  </si>
  <si>
    <t>No interrumpida</t>
  </si>
  <si>
    <t>Recursos histórico</t>
  </si>
  <si>
    <t>Reglas de operación</t>
  </si>
  <si>
    <t>Disponible al público</t>
  </si>
  <si>
    <t>Convocatoria</t>
  </si>
  <si>
    <t>Criterios de elegibilidad</t>
  </si>
  <si>
    <t>Publicación de resultados</t>
  </si>
  <si>
    <t>Otras acciones de fomento</t>
  </si>
  <si>
    <t>Mayor número de derechos</t>
  </si>
  <si>
    <t>Cuenta con ambos organismos (de fomento y consultivo) o uno solo que contempla funciones consultivas</t>
  </si>
  <si>
    <t>Página web</t>
  </si>
  <si>
    <t>Redes sociales</t>
  </si>
  <si>
    <t>Sí (en ROP)</t>
  </si>
  <si>
    <t>Funciones Secretaria(o)</t>
  </si>
  <si>
    <t>Organismos estatales de participación y/o consulta</t>
  </si>
  <si>
    <t>No</t>
  </si>
  <si>
    <t>Menor número de representantes de OSC y otros sectores que de gobierno</t>
  </si>
  <si>
    <t>Parcialmente</t>
  </si>
  <si>
    <t>Básica</t>
  </si>
  <si>
    <t>Nula</t>
  </si>
  <si>
    <t>Informe parcial y seguimiento (ROP)</t>
  </si>
  <si>
    <t>Informe financiero (ROP)</t>
  </si>
  <si>
    <t>Informe final (Físicos)</t>
  </si>
  <si>
    <t>Informe financiero (Físicos)</t>
  </si>
  <si>
    <t>Informe final (ROP)</t>
  </si>
  <si>
    <t>Informe parcial y seguimiento (Físicos)</t>
  </si>
  <si>
    <t>Si</t>
  </si>
  <si>
    <t>Recursos comparativo nacional</t>
  </si>
  <si>
    <t>Q3</t>
  </si>
  <si>
    <t xml:space="preserve">Índice </t>
  </si>
  <si>
    <t>Fomento económico</t>
  </si>
  <si>
    <t>Acciones de fomento económico</t>
  </si>
  <si>
    <t>Marco Institucional (35%)</t>
  </si>
  <si>
    <t>Marco Jurídico (20%)</t>
  </si>
  <si>
    <t>Marco Programático (45%)</t>
  </si>
  <si>
    <t>Sonora</t>
  </si>
  <si>
    <t>Q2</t>
  </si>
  <si>
    <t>Estructura/apoyo</t>
  </si>
  <si>
    <t>Cuatro</t>
  </si>
  <si>
    <t>Q1 y valores atípicos inferiores</t>
  </si>
  <si>
    <t>Sólo páginas oficiales o RRSS</t>
  </si>
  <si>
    <t>Disponible al público con información básica</t>
  </si>
  <si>
    <t>Subsecretaría</t>
  </si>
  <si>
    <t>No actualizada</t>
  </si>
  <si>
    <t>Plan/Programa de fomento</t>
  </si>
  <si>
    <t>Otros</t>
  </si>
  <si>
    <t>Continuidad</t>
  </si>
  <si>
    <t>Reconocimiento de grupos no constituidos (colectivos, redes y/o agrupaciones)</t>
  </si>
  <si>
    <t>Presupuesto para otros grupos no constituidos (colectivos, redes y agrupaciones)</t>
  </si>
  <si>
    <t>Reforma en el último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</si>
</sst>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rgb="FFFFC000"/>
      </patternFill>
    </fill>
    <fill>
      <patternFill patternType="solid">
        <fgColor rgb="FFC00000"/>
        <bgColor rgb="FFC00000"/>
      </patternFill>
    </fill>
    <fill>
      <patternFill patternType="solid">
        <fgColor rgb="FFB4C6E7"/>
        <bgColor rgb="FFB4C6E7"/>
      </patternFill>
    </fill>
    <fill>
      <patternFill patternType="solid">
        <fgColor rgb="FFD8D8D8"/>
        <bgColor rgb="FFD8D8D8"/>
      </patternFill>
    </fill>
    <fill>
      <patternFill patternType="solid">
        <fgColor rgb="FFDADADA"/>
        <bgColor rgb="FFDADADA"/>
      </patternFill>
    </fill>
    <fill>
      <patternFill patternType="solid">
        <fgColor rgb="FF385623"/>
        <bgColor rgb="FF385623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833C0B"/>
        <bgColor rgb="FF833C0B"/>
      </patternFill>
    </fill>
    <fill>
      <patternFill patternType="solid">
        <fgColor theme="7"/>
        <bgColor theme="7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  <fill>
      <patternFill patternType="solid">
        <fgColor theme="4" tint="0.59999389629810485"/>
        <bgColor rgb="FFB4C6E7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9" tint="0.39997558519241921"/>
        <bgColor rgb="FFA8D08D"/>
      </patternFill>
    </fill>
    <fill>
      <patternFill patternType="solid">
        <fgColor theme="5" tint="0.39997558519241921"/>
        <bgColor rgb="FFF4B083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rgb="FFF4B083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theme="3" tint="0.249977111117893"/>
      </left>
      <right style="medium">
        <color theme="3" tint="0.249977111117893"/>
      </right>
      <top style="medium">
        <color theme="3" tint="0.249977111117893"/>
      </top>
      <bottom style="medium">
        <color theme="3" tint="0.249977111117893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 applyFont="1" applyAlignment="1"/>
    <xf numFmtId="0" fontId="4" fillId="0" borderId="0" xfId="0" applyFont="1"/>
    <xf numFmtId="0" fontId="4" fillId="3" borderId="1" xfId="0" applyFont="1" applyFill="1" applyBorder="1"/>
    <xf numFmtId="0" fontId="4" fillId="3" borderId="2" xfId="0" applyFont="1" applyFill="1" applyBorder="1"/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2" fontId="7" fillId="5" borderId="15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/>
    <xf numFmtId="0" fontId="0" fillId="0" borderId="1" xfId="0" applyFont="1" applyBorder="1" applyAlignment="1"/>
    <xf numFmtId="0" fontId="6" fillId="10" borderId="9" xfId="0" applyFont="1" applyFill="1" applyBorder="1" applyAlignment="1">
      <alignment horizontal="left" vertical="center" wrapText="1"/>
    </xf>
    <xf numFmtId="0" fontId="6" fillId="10" borderId="13" xfId="0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horizontal="left" vertical="center" wrapText="1"/>
    </xf>
    <xf numFmtId="0" fontId="6" fillId="17" borderId="11" xfId="0" applyFont="1" applyFill="1" applyBorder="1" applyAlignment="1">
      <alignment horizontal="left" vertical="center" wrapText="1"/>
    </xf>
    <xf numFmtId="0" fontId="6" fillId="17" borderId="13" xfId="0" applyFont="1" applyFill="1" applyBorder="1" applyAlignment="1">
      <alignment horizontal="left" vertical="center" wrapText="1"/>
    </xf>
    <xf numFmtId="0" fontId="6" fillId="10" borderId="11" xfId="0" applyFont="1" applyFill="1" applyBorder="1" applyAlignment="1">
      <alignment horizontal="left" vertical="center" wrapText="1"/>
    </xf>
    <xf numFmtId="0" fontId="6" fillId="18" borderId="11" xfId="0" applyFont="1" applyFill="1" applyBorder="1" applyAlignment="1">
      <alignment horizontal="left" vertical="center" wrapText="1"/>
    </xf>
    <xf numFmtId="0" fontId="6" fillId="18" borderId="13" xfId="0" applyFont="1" applyFill="1" applyBorder="1" applyAlignment="1">
      <alignment horizontal="left" vertical="center" wrapText="1"/>
    </xf>
    <xf numFmtId="0" fontId="6" fillId="11" borderId="11" xfId="0" applyFont="1" applyFill="1" applyBorder="1" applyAlignment="1">
      <alignment horizontal="left" vertical="center" wrapText="1"/>
    </xf>
    <xf numFmtId="0" fontId="6" fillId="11" borderId="13" xfId="0" applyFont="1" applyFill="1" applyBorder="1" applyAlignment="1">
      <alignment horizontal="left" vertical="center" wrapText="1"/>
    </xf>
    <xf numFmtId="2" fontId="6" fillId="10" borderId="9" xfId="0" applyNumberFormat="1" applyFont="1" applyFill="1" applyBorder="1" applyAlignment="1">
      <alignment horizontal="center" vertical="center" wrapText="1"/>
    </xf>
    <xf numFmtId="2" fontId="6" fillId="10" borderId="13" xfId="0" applyNumberFormat="1" applyFont="1" applyFill="1" applyBorder="1" applyAlignment="1">
      <alignment horizontal="center" vertical="center" wrapText="1"/>
    </xf>
    <xf numFmtId="2" fontId="6" fillId="11" borderId="9" xfId="0" applyNumberFormat="1" applyFont="1" applyFill="1" applyBorder="1" applyAlignment="1">
      <alignment horizontal="center" vertical="center" wrapText="1"/>
    </xf>
    <xf numFmtId="2" fontId="6" fillId="17" borderId="11" xfId="0" applyNumberFormat="1" applyFont="1" applyFill="1" applyBorder="1" applyAlignment="1">
      <alignment horizontal="center" vertical="center" wrapText="1"/>
    </xf>
    <xf numFmtId="2" fontId="6" fillId="17" borderId="13" xfId="0" applyNumberFormat="1" applyFont="1" applyFill="1" applyBorder="1" applyAlignment="1">
      <alignment horizontal="center" vertical="center" wrapText="1"/>
    </xf>
    <xf numFmtId="2" fontId="6" fillId="10" borderId="11" xfId="0" applyNumberFormat="1" applyFont="1" applyFill="1" applyBorder="1" applyAlignment="1">
      <alignment horizontal="center" vertical="center" wrapText="1"/>
    </xf>
    <xf numFmtId="2" fontId="6" fillId="18" borderId="11" xfId="0" applyNumberFormat="1" applyFont="1" applyFill="1" applyBorder="1" applyAlignment="1">
      <alignment horizontal="center" vertical="center" wrapText="1"/>
    </xf>
    <xf numFmtId="2" fontId="6" fillId="18" borderId="13" xfId="0" applyNumberFormat="1" applyFont="1" applyFill="1" applyBorder="1" applyAlignment="1">
      <alignment horizontal="center" vertical="center" wrapText="1"/>
    </xf>
    <xf numFmtId="2" fontId="6" fillId="11" borderId="2" xfId="0" applyNumberFormat="1" applyFont="1" applyFill="1" applyBorder="1" applyAlignment="1">
      <alignment horizontal="center" vertical="center" wrapText="1"/>
    </xf>
    <xf numFmtId="2" fontId="6" fillId="11" borderId="18" xfId="0" applyNumberFormat="1" applyFont="1" applyFill="1" applyBorder="1" applyAlignment="1">
      <alignment horizontal="center" vertical="center" wrapText="1"/>
    </xf>
    <xf numFmtId="2" fontId="6" fillId="11" borderId="20" xfId="0" applyNumberFormat="1" applyFont="1" applyFill="1" applyBorder="1" applyAlignment="1">
      <alignment horizontal="center" vertical="center" wrapText="1"/>
    </xf>
    <xf numFmtId="2" fontId="6" fillId="6" borderId="9" xfId="0" applyNumberFormat="1" applyFont="1" applyFill="1" applyBorder="1" applyAlignment="1">
      <alignment horizontal="center" vertical="center" wrapText="1"/>
    </xf>
    <xf numFmtId="2" fontId="6" fillId="6" borderId="11" xfId="0" applyNumberFormat="1" applyFont="1" applyFill="1" applyBorder="1" applyAlignment="1">
      <alignment horizontal="center" vertical="center" wrapText="1"/>
    </xf>
    <xf numFmtId="2" fontId="6" fillId="16" borderId="11" xfId="0" applyNumberFormat="1" applyFont="1" applyFill="1" applyBorder="1" applyAlignment="1">
      <alignment horizontal="center" vertical="center" wrapText="1"/>
    </xf>
    <xf numFmtId="2" fontId="6" fillId="6" borderId="13" xfId="0" applyNumberFormat="1" applyFont="1" applyFill="1" applyBorder="1" applyAlignment="1">
      <alignment horizontal="center" vertical="center" wrapText="1"/>
    </xf>
    <xf numFmtId="2" fontId="6" fillId="7" borderId="2" xfId="0" applyNumberFormat="1" applyFont="1" applyFill="1" applyBorder="1" applyAlignment="1">
      <alignment horizontal="center" vertical="center" wrapText="1"/>
    </xf>
    <xf numFmtId="2" fontId="6" fillId="7" borderId="18" xfId="0" applyNumberFormat="1" applyFont="1" applyFill="1" applyBorder="1" applyAlignment="1">
      <alignment horizontal="center" vertical="center" wrapText="1"/>
    </xf>
    <xf numFmtId="2" fontId="6" fillId="7" borderId="19" xfId="0" applyNumberFormat="1" applyFont="1" applyFill="1" applyBorder="1" applyAlignment="1">
      <alignment horizontal="center" vertical="center" wrapText="1"/>
    </xf>
    <xf numFmtId="2" fontId="6" fillId="8" borderId="9" xfId="0" applyNumberFormat="1" applyFont="1" applyFill="1" applyBorder="1" applyAlignment="1">
      <alignment horizontal="center" vertical="center" wrapText="1"/>
    </xf>
    <xf numFmtId="2" fontId="6" fillId="8" borderId="11" xfId="0" applyNumberFormat="1" applyFont="1" applyFill="1" applyBorder="1" applyAlignment="1">
      <alignment horizontal="center" vertical="center" wrapText="1"/>
    </xf>
    <xf numFmtId="2" fontId="6" fillId="8" borderId="1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7" fillId="5" borderId="15" xfId="0" applyNumberFormat="1" applyFont="1" applyFill="1" applyBorder="1" applyAlignment="1">
      <alignment horizontal="center" vertical="center"/>
    </xf>
    <xf numFmtId="2" fontId="6" fillId="10" borderId="14" xfId="0" applyNumberFormat="1" applyFont="1" applyFill="1" applyBorder="1" applyAlignment="1">
      <alignment horizontal="center" vertical="center" wrapText="1"/>
    </xf>
    <xf numFmtId="0" fontId="4" fillId="4" borderId="21" xfId="0" applyFont="1" applyFill="1" applyBorder="1"/>
    <xf numFmtId="0" fontId="7" fillId="5" borderId="21" xfId="0" applyFont="1" applyFill="1" applyBorder="1" applyAlignment="1">
      <alignment horizontal="center" wrapText="1"/>
    </xf>
    <xf numFmtId="2" fontId="6" fillId="6" borderId="14" xfId="0" applyNumberFormat="1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 wrapText="1"/>
    </xf>
    <xf numFmtId="0" fontId="6" fillId="16" borderId="11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6" fillId="7" borderId="11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 wrapText="1"/>
    </xf>
    <xf numFmtId="0" fontId="6" fillId="6" borderId="18" xfId="0" applyFont="1" applyFill="1" applyBorder="1" applyAlignment="1">
      <alignment vertical="center" wrapText="1"/>
    </xf>
    <xf numFmtId="0" fontId="6" fillId="16" borderId="18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19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6" fillId="16" borderId="11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vertical="center" wrapText="1"/>
    </xf>
    <xf numFmtId="0" fontId="6" fillId="8" borderId="11" xfId="0" applyFont="1" applyFill="1" applyBorder="1" applyAlignment="1">
      <alignment vertical="center" wrapText="1"/>
    </xf>
    <xf numFmtId="0" fontId="6" fillId="8" borderId="13" xfId="0" applyFont="1" applyFill="1" applyBorder="1" applyAlignment="1">
      <alignment vertical="center" wrapText="1"/>
    </xf>
    <xf numFmtId="0" fontId="1" fillId="0" borderId="0" xfId="0" applyFont="1" applyAlignment="1"/>
    <xf numFmtId="0" fontId="6" fillId="10" borderId="9" xfId="0" applyFont="1" applyFill="1" applyBorder="1" applyAlignment="1">
      <alignment vertical="center" wrapText="1"/>
    </xf>
    <xf numFmtId="0" fontId="6" fillId="10" borderId="11" xfId="0" applyFont="1" applyFill="1" applyBorder="1" applyAlignment="1">
      <alignment vertical="center" wrapText="1"/>
    </xf>
    <xf numFmtId="0" fontId="6" fillId="18" borderId="11" xfId="0" applyFont="1" applyFill="1" applyBorder="1" applyAlignment="1">
      <alignment vertical="center" wrapText="1"/>
    </xf>
    <xf numFmtId="0" fontId="6" fillId="18" borderId="13" xfId="0" applyFont="1" applyFill="1" applyBorder="1" applyAlignment="1">
      <alignment vertical="center" wrapText="1"/>
    </xf>
    <xf numFmtId="0" fontId="6" fillId="11" borderId="9" xfId="0" applyFont="1" applyFill="1" applyBorder="1" applyAlignment="1">
      <alignment vertical="center" wrapText="1"/>
    </xf>
    <xf numFmtId="0" fontId="6" fillId="11" borderId="11" xfId="0" applyFont="1" applyFill="1" applyBorder="1" applyAlignment="1">
      <alignment vertical="center" wrapText="1"/>
    </xf>
    <xf numFmtId="0" fontId="6" fillId="11" borderId="13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7" fillId="5" borderId="15" xfId="0" applyFont="1" applyFill="1" applyBorder="1" applyAlignment="1">
      <alignment horizontal="center" vertical="center"/>
    </xf>
    <xf numFmtId="0" fontId="6" fillId="10" borderId="13" xfId="0" applyFont="1" applyFill="1" applyBorder="1" applyAlignment="1">
      <alignment vertical="center" wrapText="1"/>
    </xf>
    <xf numFmtId="0" fontId="6" fillId="17" borderId="11" xfId="0" applyFont="1" applyFill="1" applyBorder="1" applyAlignment="1">
      <alignment vertical="center" wrapText="1"/>
    </xf>
    <xf numFmtId="0" fontId="6" fillId="17" borderId="13" xfId="0" applyFont="1" applyFill="1" applyBorder="1" applyAlignment="1">
      <alignment vertical="center" wrapText="1"/>
    </xf>
    <xf numFmtId="0" fontId="6" fillId="29" borderId="22" xfId="0" applyFont="1" applyFill="1" applyBorder="1" applyAlignment="1">
      <alignment vertical="center" wrapText="1"/>
    </xf>
    <xf numFmtId="0" fontId="6" fillId="29" borderId="14" xfId="0" applyFont="1" applyFill="1" applyBorder="1" applyAlignment="1">
      <alignment vertical="center" wrapText="1"/>
    </xf>
    <xf numFmtId="2" fontId="6" fillId="29" borderId="22" xfId="0" applyNumberFormat="1" applyFont="1" applyFill="1" applyBorder="1" applyAlignment="1">
      <alignment horizontal="center" vertical="center"/>
    </xf>
    <xf numFmtId="0" fontId="6" fillId="29" borderId="23" xfId="0" applyFont="1" applyFill="1" applyBorder="1" applyAlignment="1">
      <alignment vertical="center" wrapText="1"/>
    </xf>
    <xf numFmtId="0" fontId="6" fillId="29" borderId="11" xfId="0" applyFont="1" applyFill="1" applyBorder="1" applyAlignment="1">
      <alignment vertical="center" wrapText="1"/>
    </xf>
    <xf numFmtId="2" fontId="6" fillId="29" borderId="23" xfId="0" applyNumberFormat="1" applyFont="1" applyFill="1" applyBorder="1" applyAlignment="1">
      <alignment horizontal="center" vertical="center"/>
    </xf>
    <xf numFmtId="0" fontId="6" fillId="29" borderId="13" xfId="0" applyFont="1" applyFill="1" applyBorder="1" applyAlignment="1">
      <alignment vertical="center" wrapText="1"/>
    </xf>
    <xf numFmtId="2" fontId="6" fillId="29" borderId="25" xfId="0" applyNumberFormat="1" applyFont="1" applyFill="1" applyBorder="1" applyAlignment="1">
      <alignment horizontal="center" vertical="center"/>
    </xf>
    <xf numFmtId="0" fontId="6" fillId="14" borderId="14" xfId="0" applyFont="1" applyFill="1" applyBorder="1" applyAlignment="1">
      <alignment vertical="center" wrapText="1"/>
    </xf>
    <xf numFmtId="2" fontId="6" fillId="14" borderId="22" xfId="0" applyNumberFormat="1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vertical="center"/>
    </xf>
    <xf numFmtId="2" fontId="6" fillId="19" borderId="24" xfId="0" applyNumberFormat="1" applyFont="1" applyFill="1" applyBorder="1" applyAlignment="1">
      <alignment horizontal="center" vertical="center"/>
    </xf>
    <xf numFmtId="0" fontId="6" fillId="14" borderId="11" xfId="0" applyFont="1" applyFill="1" applyBorder="1" applyAlignment="1">
      <alignment vertical="center" wrapText="1"/>
    </xf>
    <xf numFmtId="2" fontId="6" fillId="14" borderId="23" xfId="0" applyNumberFormat="1" applyFont="1" applyFill="1" applyBorder="1" applyAlignment="1">
      <alignment horizontal="center" vertical="center"/>
    </xf>
    <xf numFmtId="0" fontId="6" fillId="14" borderId="13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2" fontId="6" fillId="14" borderId="32" xfId="0" applyNumberFormat="1" applyFont="1" applyFill="1" applyBorder="1" applyAlignment="1">
      <alignment horizontal="center" vertical="center"/>
    </xf>
    <xf numFmtId="0" fontId="6" fillId="14" borderId="33" xfId="0" applyFont="1" applyFill="1" applyBorder="1" applyAlignment="1">
      <alignment vertical="center" wrapText="1"/>
    </xf>
    <xf numFmtId="0" fontId="6" fillId="29" borderId="32" xfId="0" applyFont="1" applyFill="1" applyBorder="1" applyAlignment="1">
      <alignment vertical="center" wrapText="1"/>
    </xf>
    <xf numFmtId="2" fontId="7" fillId="5" borderId="31" xfId="0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6" fillId="13" borderId="15" xfId="0" applyFont="1" applyFill="1" applyBorder="1" applyAlignment="1">
      <alignment vertical="center"/>
    </xf>
    <xf numFmtId="2" fontId="6" fillId="15" borderId="15" xfId="0" applyNumberFormat="1" applyFont="1" applyFill="1" applyBorder="1" applyAlignment="1">
      <alignment horizontal="center" vertical="center"/>
    </xf>
    <xf numFmtId="0" fontId="6" fillId="15" borderId="15" xfId="0" applyFont="1" applyFill="1" applyBorder="1" applyAlignment="1">
      <alignment vertical="center"/>
    </xf>
    <xf numFmtId="0" fontId="6" fillId="14" borderId="9" xfId="0" applyFont="1" applyFill="1" applyBorder="1" applyAlignment="1">
      <alignment vertical="center" wrapText="1"/>
    </xf>
    <xf numFmtId="0" fontId="5" fillId="15" borderId="3" xfId="0" applyFont="1" applyFill="1" applyBorder="1" applyAlignment="1">
      <alignment horizontal="center" vertical="center"/>
    </xf>
    <xf numFmtId="0" fontId="11" fillId="22" borderId="0" xfId="0" applyFont="1" applyFill="1" applyAlignment="1">
      <alignment horizontal="center"/>
    </xf>
    <xf numFmtId="2" fontId="14" fillId="24" borderId="0" xfId="0" applyNumberFormat="1" applyFont="1" applyFill="1" applyAlignment="1">
      <alignment horizontal="center"/>
    </xf>
    <xf numFmtId="0" fontId="14" fillId="24" borderId="0" xfId="0" applyFont="1" applyFill="1" applyAlignment="1">
      <alignment horizontal="center"/>
    </xf>
    <xf numFmtId="0" fontId="13" fillId="27" borderId="26" xfId="0" applyFont="1" applyFill="1" applyBorder="1" applyAlignment="1">
      <alignment horizontal="center"/>
    </xf>
    <xf numFmtId="0" fontId="13" fillId="0" borderId="27" xfId="0" applyFont="1" applyBorder="1" applyAlignment="1">
      <alignment horizontal="center"/>
    </xf>
    <xf numFmtId="2" fontId="12" fillId="23" borderId="28" xfId="0" applyNumberFormat="1" applyFont="1" applyFill="1" applyBorder="1" applyAlignment="1">
      <alignment horizontal="center"/>
    </xf>
    <xf numFmtId="0" fontId="12" fillId="23" borderId="29" xfId="0" applyFont="1" applyFill="1" applyBorder="1" applyAlignment="1">
      <alignment horizontal="center"/>
    </xf>
    <xf numFmtId="0" fontId="15" fillId="28" borderId="0" xfId="0" applyFont="1" applyFill="1" applyAlignment="1">
      <alignment horizontal="center" vertical="center"/>
    </xf>
    <xf numFmtId="0" fontId="11" fillId="2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2" fontId="14" fillId="26" borderId="0" xfId="0" applyNumberFormat="1" applyFont="1" applyFill="1" applyAlignment="1">
      <alignment horizontal="center"/>
    </xf>
    <xf numFmtId="0" fontId="14" fillId="26" borderId="0" xfId="0" applyFont="1" applyFill="1" applyAlignment="1">
      <alignment horizontal="center"/>
    </xf>
    <xf numFmtId="0" fontId="11" fillId="21" borderId="0" xfId="0" applyFont="1" applyFill="1" applyAlignment="1">
      <alignment horizontal="center"/>
    </xf>
    <xf numFmtId="2" fontId="14" fillId="25" borderId="0" xfId="0" applyNumberFormat="1" applyFont="1" applyFill="1" applyAlignment="1">
      <alignment horizontal="center"/>
    </xf>
    <xf numFmtId="0" fontId="14" fillId="25" borderId="0" xfId="0" applyFont="1" applyFill="1" applyAlignment="1">
      <alignment horizontal="center"/>
    </xf>
    <xf numFmtId="2" fontId="6" fillId="6" borderId="7" xfId="0" applyNumberFormat="1" applyFont="1" applyFill="1" applyBorder="1" applyAlignment="1">
      <alignment horizontal="center" vertical="center"/>
    </xf>
    <xf numFmtId="2" fontId="6" fillId="6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6" fillId="7" borderId="7" xfId="0" applyNumberFormat="1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2" fontId="6" fillId="10" borderId="7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2" fontId="6" fillId="11" borderId="7" xfId="0" applyNumberFormat="1" applyFont="1" applyFill="1" applyBorder="1" applyAlignment="1">
      <alignment horizontal="center" vertical="center" wrapText="1"/>
    </xf>
    <xf numFmtId="2" fontId="6" fillId="11" borderId="10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3" borderId="3" xfId="0" applyFont="1" applyFill="1" applyBorder="1"/>
    <xf numFmtId="0" fontId="3" fillId="0" borderId="6" xfId="0" applyFont="1" applyBorder="1"/>
    <xf numFmtId="0" fontId="5" fillId="10" borderId="17" xfId="0" applyFont="1" applyFill="1" applyBorder="1" applyAlignment="1">
      <alignment horizontal="center" vertical="center" wrapText="1"/>
    </xf>
    <xf numFmtId="2" fontId="6" fillId="10" borderId="10" xfId="0" applyNumberFormat="1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5" fillId="14" borderId="7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6" fillId="23" borderId="34" xfId="0" applyFont="1" applyFill="1" applyBorder="1" applyAlignment="1">
      <alignment horizontal="center" vertical="center"/>
    </xf>
    <xf numFmtId="0" fontId="16" fillId="23" borderId="35" xfId="0" applyFont="1" applyFill="1" applyBorder="1" applyAlignment="1">
      <alignment horizontal="center" vertical="center"/>
    </xf>
    <xf numFmtId="0" fontId="16" fillId="23" borderId="36" xfId="0" applyFont="1" applyFill="1" applyBorder="1" applyAlignment="1">
      <alignment horizontal="center" vertical="center"/>
    </xf>
    <xf numFmtId="0" fontId="16" fillId="23" borderId="37" xfId="0" applyFont="1" applyFill="1" applyBorder="1" applyAlignment="1">
      <alignment horizontal="center" vertical="center"/>
    </xf>
    <xf numFmtId="2" fontId="6" fillId="14" borderId="10" xfId="0" applyNumberFormat="1" applyFont="1" applyFill="1" applyBorder="1" applyAlignment="1">
      <alignment horizontal="center" vertical="center"/>
    </xf>
    <xf numFmtId="2" fontId="10" fillId="23" borderId="10" xfId="0" applyNumberFormat="1" applyFont="1" applyFill="1" applyBorder="1" applyAlignment="1">
      <alignment horizontal="center" vertical="center"/>
    </xf>
    <xf numFmtId="0" fontId="10" fillId="23" borderId="10" xfId="0" applyFont="1" applyFill="1" applyBorder="1" applyAlignment="1">
      <alignment horizontal="center" vertical="center"/>
    </xf>
    <xf numFmtId="0" fontId="10" fillId="23" borderId="12" xfId="0" applyFont="1" applyFill="1" applyBorder="1" applyAlignment="1">
      <alignment horizontal="center" vertical="center"/>
    </xf>
    <xf numFmtId="2" fontId="10" fillId="23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7EF63-A8E6-44FE-BCD5-490677243FBB}">
  <dimension ref="A1:K14"/>
  <sheetViews>
    <sheetView zoomScale="110" zoomScaleNormal="110" workbookViewId="0">
      <selection activeCell="A14" sqref="A14"/>
    </sheetView>
  </sheetViews>
  <sheetFormatPr baseColWidth="10" defaultRowHeight="14.5" x14ac:dyDescent="0.35"/>
  <cols>
    <col min="4" max="4" width="11.453125" customWidth="1"/>
  </cols>
  <sheetData>
    <row r="1" spans="1:11" ht="26" x14ac:dyDescent="0.35">
      <c r="A1" s="117" t="s">
        <v>79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1" ht="9" customHeight="1" x14ac:dyDescent="0.35"/>
    <row r="3" spans="1:11" ht="15.5" x14ac:dyDescent="0.35">
      <c r="A3" s="118" t="s">
        <v>77</v>
      </c>
      <c r="B3" s="119"/>
      <c r="C3" s="119"/>
      <c r="D3" s="119"/>
      <c r="E3" s="119"/>
      <c r="F3" s="119"/>
      <c r="G3" s="119"/>
      <c r="H3" s="119"/>
      <c r="I3" s="119"/>
      <c r="J3" s="120"/>
    </row>
    <row r="4" spans="1:11" ht="21" x14ac:dyDescent="0.5">
      <c r="A4" s="121">
        <f>'Marco Jurídico'!F28</f>
        <v>13.670833333333334</v>
      </c>
      <c r="B4" s="122"/>
      <c r="C4" s="122"/>
      <c r="D4" s="122"/>
      <c r="E4" s="122"/>
      <c r="F4" s="122"/>
      <c r="G4" s="122"/>
      <c r="H4" s="122"/>
      <c r="I4" s="122"/>
      <c r="J4" s="122"/>
      <c r="K4" s="68"/>
    </row>
    <row r="5" spans="1:11" ht="9" customHeight="1" x14ac:dyDescent="0.35"/>
    <row r="6" spans="1:11" ht="15.5" x14ac:dyDescent="0.35">
      <c r="A6" s="123" t="s">
        <v>76</v>
      </c>
      <c r="B6" s="123"/>
      <c r="C6" s="123"/>
      <c r="D6" s="123"/>
      <c r="E6" s="123"/>
      <c r="F6" s="123"/>
      <c r="G6" s="123"/>
      <c r="H6" s="123"/>
      <c r="I6" s="123"/>
      <c r="J6" s="123"/>
    </row>
    <row r="7" spans="1:11" ht="21" x14ac:dyDescent="0.5">
      <c r="A7" s="124">
        <f>'Marco Institucional'!F23</f>
        <v>9.6249999964999997</v>
      </c>
      <c r="B7" s="125"/>
      <c r="C7" s="125"/>
      <c r="D7" s="125"/>
      <c r="E7" s="125"/>
      <c r="F7" s="125"/>
      <c r="G7" s="125"/>
      <c r="H7" s="125"/>
      <c r="I7" s="125"/>
      <c r="J7" s="125"/>
    </row>
    <row r="8" spans="1:11" ht="9" customHeight="1" x14ac:dyDescent="0.35"/>
    <row r="9" spans="1:11" ht="15.5" x14ac:dyDescent="0.35">
      <c r="A9" s="110" t="s">
        <v>78</v>
      </c>
      <c r="B9" s="110"/>
      <c r="C9" s="110"/>
      <c r="D9" s="110"/>
      <c r="E9" s="110"/>
      <c r="F9" s="110"/>
      <c r="G9" s="110"/>
      <c r="H9" s="110"/>
      <c r="I9" s="110"/>
      <c r="J9" s="110"/>
    </row>
    <row r="10" spans="1:11" ht="21" x14ac:dyDescent="0.5">
      <c r="A10" s="111">
        <f>'Marco Programático'!F19</f>
        <v>35.1</v>
      </c>
      <c r="B10" s="112"/>
      <c r="C10" s="112"/>
      <c r="D10" s="112"/>
      <c r="E10" s="112"/>
      <c r="F10" s="112"/>
      <c r="G10" s="112"/>
      <c r="H10" s="112"/>
      <c r="I10" s="112"/>
      <c r="J10" s="112"/>
    </row>
    <row r="13" spans="1:11" ht="23.5" x14ac:dyDescent="0.55000000000000004">
      <c r="E13" s="113" t="s">
        <v>73</v>
      </c>
      <c r="F13" s="114"/>
    </row>
    <row r="14" spans="1:11" ht="23.5" x14ac:dyDescent="0.55000000000000004">
      <c r="E14" s="115">
        <f>A4+A7+A10</f>
        <v>58.395833329833337</v>
      </c>
      <c r="F14" s="116"/>
    </row>
  </sheetData>
  <mergeCells count="9">
    <mergeCell ref="A9:J9"/>
    <mergeCell ref="A10:J10"/>
    <mergeCell ref="E13:F13"/>
    <mergeCell ref="E14:F14"/>
    <mergeCell ref="A1:J1"/>
    <mergeCell ref="A3:J3"/>
    <mergeCell ref="A4:J4"/>
    <mergeCell ref="A6:J6"/>
    <mergeCell ref="A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8"/>
  <sheetViews>
    <sheetView tabSelected="1" zoomScale="90" zoomScaleNormal="90" workbookViewId="0">
      <selection activeCell="G1" sqref="G1"/>
    </sheetView>
  </sheetViews>
  <sheetFormatPr baseColWidth="10" defaultColWidth="14.453125" defaultRowHeight="15" customHeight="1" x14ac:dyDescent="0.35"/>
  <cols>
    <col min="1" max="1" width="32.81640625" customWidth="1"/>
    <col min="2" max="2" width="49.7265625" customWidth="1"/>
    <col min="3" max="3" width="46.7265625" customWidth="1"/>
    <col min="4" max="4" width="6.81640625" customWidth="1"/>
    <col min="5" max="5" width="14.7265625" customWidth="1"/>
    <col min="6" max="6" width="14.1796875" customWidth="1"/>
    <col min="7" max="7" width="40.26953125" customWidth="1"/>
    <col min="8" max="23" width="10.7265625" customWidth="1"/>
  </cols>
  <sheetData>
    <row r="1" spans="1:7" ht="26.5" thickBot="1" x14ac:dyDescent="0.65">
      <c r="A1" s="141" t="s">
        <v>79</v>
      </c>
      <c r="B1" s="142"/>
      <c r="C1" s="142"/>
      <c r="D1" s="142"/>
      <c r="E1" s="142"/>
      <c r="F1" s="143"/>
      <c r="G1" s="1"/>
    </row>
    <row r="2" spans="1:7" ht="28.5" customHeight="1" thickBot="1" x14ac:dyDescent="0.4">
      <c r="A2" s="7"/>
      <c r="B2" s="2"/>
      <c r="C2" s="3"/>
      <c r="D2" s="44"/>
      <c r="E2" s="47" t="s">
        <v>0</v>
      </c>
      <c r="F2" s="48" t="s">
        <v>1</v>
      </c>
      <c r="G2" s="1"/>
    </row>
    <row r="3" spans="1:7" ht="14.5" x14ac:dyDescent="0.35">
      <c r="A3" s="134" t="s">
        <v>2</v>
      </c>
      <c r="B3" s="49" t="s">
        <v>3</v>
      </c>
      <c r="C3" s="58" t="s">
        <v>4</v>
      </c>
      <c r="D3" s="46">
        <f>IF(C3="Sí",1,IF(C3="No",0,0))</f>
        <v>1</v>
      </c>
      <c r="E3" s="126">
        <f>SUM(D3:D10)</f>
        <v>5.5</v>
      </c>
      <c r="F3" s="139">
        <f>E3*25/8</f>
        <v>17.1875</v>
      </c>
      <c r="G3" s="63"/>
    </row>
    <row r="4" spans="1:7" ht="14.5" x14ac:dyDescent="0.35">
      <c r="A4" s="136"/>
      <c r="B4" s="50" t="s">
        <v>93</v>
      </c>
      <c r="C4" s="58" t="s">
        <v>59</v>
      </c>
      <c r="D4" s="31">
        <f>IF(C4="Progresiva",1,IF(C4="Neutra",0.66666666666,IF(C4="Regresiva",0.33333333333, IF(C4="No",0))))</f>
        <v>0</v>
      </c>
      <c r="E4" s="128"/>
      <c r="F4" s="133"/>
      <c r="G4" s="63"/>
    </row>
    <row r="5" spans="1:7" ht="14.5" x14ac:dyDescent="0.35">
      <c r="A5" s="136"/>
      <c r="B5" s="50" t="s">
        <v>5</v>
      </c>
      <c r="C5" s="58" t="s">
        <v>59</v>
      </c>
      <c r="D5" s="31">
        <f>IF(C5="Sí",1,IF(C5="No",0,0))</f>
        <v>0</v>
      </c>
      <c r="E5" s="128"/>
      <c r="F5" s="133"/>
      <c r="G5" s="63"/>
    </row>
    <row r="6" spans="1:7" ht="14.5" x14ac:dyDescent="0.35">
      <c r="A6" s="136"/>
      <c r="B6" s="51" t="s">
        <v>6</v>
      </c>
      <c r="C6" s="59" t="s">
        <v>80</v>
      </c>
      <c r="D6" s="32">
        <f>IF(C6="Q4 y valores atípicos superiores",1,IF(C6="Q3",0.75,IF(C6="Q2",0.5,IF(C6="Q1 y valores atípicos inferiores",0.25,IF(C6="No", 0)))))</f>
        <v>0.5</v>
      </c>
      <c r="E6" s="128"/>
      <c r="F6" s="133"/>
      <c r="G6" s="63"/>
    </row>
    <row r="7" spans="1:7" ht="14.5" x14ac:dyDescent="0.35">
      <c r="A7" s="136"/>
      <c r="B7" s="52" t="s">
        <v>7</v>
      </c>
      <c r="C7" s="58" t="s">
        <v>52</v>
      </c>
      <c r="D7" s="31">
        <f>IF(C7="Mayor número de derechos",1,IF(C7="Equilibrio",0.6666666666,IF(C7="Mayor número de obligaciones",0.3333333333, IF(C7="No",0))))</f>
        <v>1</v>
      </c>
      <c r="E7" s="128"/>
      <c r="F7" s="133"/>
      <c r="G7" s="63"/>
    </row>
    <row r="8" spans="1:7" ht="14.5" x14ac:dyDescent="0.35">
      <c r="A8" s="136"/>
      <c r="B8" s="50" t="s">
        <v>8</v>
      </c>
      <c r="C8" s="58" t="s">
        <v>4</v>
      </c>
      <c r="D8" s="31">
        <f>IF(C8="Sí",1,IF(C8="No",0,0))</f>
        <v>1</v>
      </c>
      <c r="E8" s="128"/>
      <c r="F8" s="133"/>
      <c r="G8" s="63"/>
    </row>
    <row r="9" spans="1:7" ht="26" x14ac:dyDescent="0.35">
      <c r="A9" s="136"/>
      <c r="B9" s="50" t="s">
        <v>91</v>
      </c>
      <c r="C9" s="58" t="s">
        <v>4</v>
      </c>
      <c r="D9" s="31">
        <f>IF(C9="Sí",1,IF(C9="No",0,0))</f>
        <v>1</v>
      </c>
      <c r="E9" s="128"/>
      <c r="F9" s="133"/>
      <c r="G9" s="63"/>
    </row>
    <row r="10" spans="1:7" thickBot="1" x14ac:dyDescent="0.4">
      <c r="A10" s="137"/>
      <c r="B10" s="53" t="s">
        <v>9</v>
      </c>
      <c r="C10" s="61" t="s">
        <v>4</v>
      </c>
      <c r="D10" s="33">
        <f>IF(C10="Sí",1,IF(C10="No",0,0))</f>
        <v>1</v>
      </c>
      <c r="E10" s="129"/>
      <c r="F10" s="140"/>
      <c r="G10" s="63"/>
    </row>
    <row r="11" spans="1:7" ht="14.5" x14ac:dyDescent="0.35">
      <c r="A11" s="138" t="s">
        <v>10</v>
      </c>
      <c r="B11" s="54" t="s">
        <v>11</v>
      </c>
      <c r="C11" s="54" t="s">
        <v>59</v>
      </c>
      <c r="D11" s="34">
        <f>IF(C11="Sí",1,IF(C11="Parcialmente",0.5, IF(C11="No",0)))</f>
        <v>0</v>
      </c>
      <c r="E11" s="144">
        <f>SUM(D11:D13)</f>
        <v>2</v>
      </c>
      <c r="F11" s="132">
        <f>E11*25/3</f>
        <v>16.666666666666668</v>
      </c>
      <c r="G11" s="63"/>
    </row>
    <row r="12" spans="1:7" ht="14.5" x14ac:dyDescent="0.35">
      <c r="A12" s="136"/>
      <c r="B12" s="55" t="s">
        <v>12</v>
      </c>
      <c r="C12" s="55" t="s">
        <v>4</v>
      </c>
      <c r="D12" s="35">
        <f>IF(C12="Sí",1,IF(C12="Parcialmente",0.5, IF(C12="No",0)))</f>
        <v>1</v>
      </c>
      <c r="E12" s="128"/>
      <c r="F12" s="133"/>
      <c r="G12" s="63"/>
    </row>
    <row r="13" spans="1:7" thickBot="1" x14ac:dyDescent="0.4">
      <c r="A13" s="137"/>
      <c r="B13" s="56" t="s">
        <v>13</v>
      </c>
      <c r="C13" s="56" t="s">
        <v>4</v>
      </c>
      <c r="D13" s="36">
        <f>IF(C13="Sí",1,IF(C13="Parcialmente",0.5, IF(C13="No",0)))</f>
        <v>1</v>
      </c>
      <c r="E13" s="129"/>
      <c r="F13" s="140"/>
      <c r="G13" s="63"/>
    </row>
    <row r="14" spans="1:7" ht="26" x14ac:dyDescent="0.35">
      <c r="A14" s="134" t="s">
        <v>58</v>
      </c>
      <c r="B14" s="57" t="s">
        <v>58</v>
      </c>
      <c r="C14" s="49" t="s">
        <v>53</v>
      </c>
      <c r="D14" s="30">
        <f>IF(C14="Cuenta con ambos organismos (de fomento y consultivo) o uno solo que contempla funciones consultivas",1,IF(C14="Cuenta con un solo organismo",0.5,IF(C14="No",0,0)))</f>
        <v>1</v>
      </c>
      <c r="E14" s="126">
        <f>SUM(D14:D23)</f>
        <v>7.1333333333333329</v>
      </c>
      <c r="F14" s="132">
        <f>E14*25/10</f>
        <v>17.833333333333332</v>
      </c>
      <c r="G14" s="63"/>
    </row>
    <row r="15" spans="1:7" ht="14.5" x14ac:dyDescent="0.35">
      <c r="A15" s="135"/>
      <c r="B15" s="58" t="s">
        <v>19</v>
      </c>
      <c r="C15" s="50" t="s">
        <v>81</v>
      </c>
      <c r="D15" s="31">
        <f>IF(C15="Estructura/apoyo",1,IF(C15="Honorífico",0.5,IF(C15="No",0)))</f>
        <v>1</v>
      </c>
      <c r="E15" s="127"/>
      <c r="F15" s="139"/>
      <c r="G15" s="63"/>
    </row>
    <row r="16" spans="1:7" ht="14.5" x14ac:dyDescent="0.35">
      <c r="A16" s="135"/>
      <c r="B16" s="59" t="s">
        <v>57</v>
      </c>
      <c r="C16" s="64" t="s">
        <v>59</v>
      </c>
      <c r="D16" s="32">
        <f>IF(C16="Dos o más",1,IF(C16="Uno",0.5,IF(C16="No",0)))</f>
        <v>0</v>
      </c>
      <c r="E16" s="127"/>
      <c r="F16" s="139"/>
      <c r="G16" s="63"/>
    </row>
    <row r="17" spans="1:7" ht="26" x14ac:dyDescent="0.35">
      <c r="A17" s="136"/>
      <c r="B17" s="58" t="s">
        <v>14</v>
      </c>
      <c r="C17" s="50" t="s">
        <v>60</v>
      </c>
      <c r="D17" s="31">
        <f>IF(C17="Mayor número de representantes de las OSC y otros sectores que de gobierno",1,IF(C17="Equilibrio",0.666666666666666,IF(C17="Menor número de representantes de OSC y otros sectores que de gobierno",0.333333333333333, IF(C17="No",0))))</f>
        <v>0.33333333333333298</v>
      </c>
      <c r="E17" s="128"/>
      <c r="F17" s="133"/>
      <c r="G17" s="63"/>
    </row>
    <row r="18" spans="1:7" ht="14.5" x14ac:dyDescent="0.35">
      <c r="A18" s="136"/>
      <c r="B18" s="60" t="s">
        <v>15</v>
      </c>
      <c r="C18" s="50" t="s">
        <v>48</v>
      </c>
      <c r="D18" s="31">
        <f>IF(C18="Convocatoria",1,IF(C18="Nombramiento directo",0.5,IF(C18="No",0,0)))</f>
        <v>1</v>
      </c>
      <c r="E18" s="128"/>
      <c r="F18" s="133"/>
      <c r="G18" s="63"/>
    </row>
    <row r="19" spans="1:7" ht="14.5" x14ac:dyDescent="0.35">
      <c r="A19" s="136"/>
      <c r="B19" s="58" t="s">
        <v>16</v>
      </c>
      <c r="C19" s="50" t="s">
        <v>82</v>
      </c>
      <c r="D19" s="31">
        <f>IF(C19="Cinco",1,IF(C19="Cuatro",0.8,IF(C19="Tres",0.6,IF(C19="Dos",0.4,IF(C19="Uno",0.2,IF(C19="No",0))))))</f>
        <v>0.8</v>
      </c>
      <c r="E19" s="128"/>
      <c r="F19" s="133"/>
      <c r="G19" s="63"/>
    </row>
    <row r="20" spans="1:7" ht="14.5" x14ac:dyDescent="0.35">
      <c r="A20" s="136"/>
      <c r="B20" s="58" t="s">
        <v>18</v>
      </c>
      <c r="C20" s="50" t="s">
        <v>59</v>
      </c>
      <c r="D20" s="31">
        <f>IF(C20="Dos elementos",1,IF(C20="Un elemento",0.5,IF(C20="No",0,0)))</f>
        <v>0</v>
      </c>
      <c r="E20" s="128"/>
      <c r="F20" s="133"/>
      <c r="G20" s="63"/>
    </row>
    <row r="21" spans="1:7" ht="15.75" customHeight="1" x14ac:dyDescent="0.35">
      <c r="A21" s="136"/>
      <c r="B21" s="59" t="s">
        <v>88</v>
      </c>
      <c r="C21" s="64" t="s">
        <v>4</v>
      </c>
      <c r="D21" s="32">
        <f>IF(C21="Sí",1,IF(C21="No",0))</f>
        <v>1</v>
      </c>
      <c r="E21" s="128"/>
      <c r="F21" s="133"/>
      <c r="G21" s="63"/>
    </row>
    <row r="22" spans="1:7" ht="25.5" customHeight="1" x14ac:dyDescent="0.35">
      <c r="A22" s="136"/>
      <c r="B22" s="58" t="s">
        <v>17</v>
      </c>
      <c r="C22" s="50" t="s">
        <v>4</v>
      </c>
      <c r="D22" s="31">
        <f>IF(C22="Sí",1,IF(C22="No",0,0))</f>
        <v>1</v>
      </c>
      <c r="E22" s="128"/>
      <c r="F22" s="133"/>
      <c r="G22" s="63"/>
    </row>
    <row r="23" spans="1:7" ht="15.75" customHeight="1" thickBot="1" x14ac:dyDescent="0.4">
      <c r="A23" s="137"/>
      <c r="B23" s="61" t="s">
        <v>20</v>
      </c>
      <c r="C23" s="53" t="s">
        <v>4</v>
      </c>
      <c r="D23" s="33">
        <f t="shared" ref="D23" si="0">IF(C23="Sí",1,IF(C23="No",0,0))</f>
        <v>1</v>
      </c>
      <c r="E23" s="129"/>
      <c r="F23" s="140"/>
      <c r="G23" s="63"/>
    </row>
    <row r="24" spans="1:7" ht="15.75" customHeight="1" x14ac:dyDescent="0.35">
      <c r="A24" s="138" t="s">
        <v>21</v>
      </c>
      <c r="B24" s="62" t="s">
        <v>22</v>
      </c>
      <c r="C24" s="65" t="s">
        <v>61</v>
      </c>
      <c r="D24" s="37">
        <f>IF(C24="Sí",1,IF(C24="Parcialmente",0.5,IF(C24="No",0,0)))</f>
        <v>0.5</v>
      </c>
      <c r="E24" s="130">
        <f>SUM(D24:D26)</f>
        <v>2</v>
      </c>
      <c r="F24" s="132">
        <f>E24*25/3</f>
        <v>16.666666666666668</v>
      </c>
      <c r="G24" s="63"/>
    </row>
    <row r="25" spans="1:7" ht="26" x14ac:dyDescent="0.35">
      <c r="A25" s="136"/>
      <c r="B25" s="55" t="s">
        <v>92</v>
      </c>
      <c r="C25" s="66" t="s">
        <v>4</v>
      </c>
      <c r="D25" s="38">
        <f>IF(C25="Sí",1,IF(C25="Parcialmente", 0.5,IF(C25="No",0,0)))</f>
        <v>1</v>
      </c>
      <c r="E25" s="131"/>
      <c r="F25" s="133"/>
      <c r="G25" s="63"/>
    </row>
    <row r="26" spans="1:7" ht="15.75" customHeight="1" thickBot="1" x14ac:dyDescent="0.4">
      <c r="A26" s="137"/>
      <c r="B26" s="56" t="s">
        <v>23</v>
      </c>
      <c r="C26" s="67" t="s">
        <v>61</v>
      </c>
      <c r="D26" s="39">
        <f>IF(C26="Sí",1,IF(C26="Parcialmente",0.5, IF(C26="No",0)))</f>
        <v>0.5</v>
      </c>
      <c r="E26" s="131"/>
      <c r="F26" s="133"/>
      <c r="G26" s="63"/>
    </row>
    <row r="27" spans="1:7" ht="30.75" customHeight="1" thickBot="1" x14ac:dyDescent="0.4">
      <c r="A27" s="63"/>
      <c r="B27" s="63"/>
      <c r="C27" s="63"/>
      <c r="D27" s="76"/>
      <c r="E27" s="4" t="s">
        <v>24</v>
      </c>
      <c r="F27" s="42">
        <f>SUM(F3:F26)</f>
        <v>68.354166666666671</v>
      </c>
      <c r="G27" s="76"/>
    </row>
    <row r="28" spans="1:7" ht="15.75" customHeight="1" thickBot="1" x14ac:dyDescent="0.4">
      <c r="A28" s="63"/>
      <c r="B28" s="63"/>
      <c r="C28" s="63"/>
      <c r="D28" s="76"/>
      <c r="E28" s="77" t="s">
        <v>25</v>
      </c>
      <c r="F28" s="42">
        <f>F27*20/100</f>
        <v>13.670833333333334</v>
      </c>
      <c r="G28" s="76"/>
    </row>
    <row r="29" spans="1:7" ht="15.75" customHeight="1" x14ac:dyDescent="0.35">
      <c r="E29" s="8"/>
      <c r="F29" s="8"/>
    </row>
    <row r="30" spans="1:7" ht="15.75" customHeight="1" x14ac:dyDescent="0.35"/>
    <row r="31" spans="1:7" ht="15.75" customHeight="1" x14ac:dyDescent="0.35"/>
    <row r="32" spans="1:7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</sheetData>
  <mergeCells count="13">
    <mergeCell ref="A1:F1"/>
    <mergeCell ref="A3:A10"/>
    <mergeCell ref="E3:E10"/>
    <mergeCell ref="F3:F10"/>
    <mergeCell ref="A11:A13"/>
    <mergeCell ref="F11:F13"/>
    <mergeCell ref="E11:E13"/>
    <mergeCell ref="E14:E23"/>
    <mergeCell ref="E24:E26"/>
    <mergeCell ref="F24:F26"/>
    <mergeCell ref="A14:A23"/>
    <mergeCell ref="A24:A26"/>
    <mergeCell ref="F14:F23"/>
  </mergeCells>
  <dataValidations count="16">
    <dataValidation type="list" allowBlank="1" showErrorMessage="1" sqref="C26 C11:C13 C24" xr:uid="{00000000-0002-0000-0000-000000000000}">
      <formula1>"Sí,Parcialmente,No"</formula1>
    </dataValidation>
    <dataValidation type="list" allowBlank="1" showErrorMessage="1" sqref="C21:C23 C8:C10 C3 C5" xr:uid="{00000000-0002-0000-0000-000001000000}">
      <formula1>"Sí,No"</formula1>
    </dataValidation>
    <dataValidation type="list" allowBlank="1" showErrorMessage="1" sqref="C19" xr:uid="{00000000-0002-0000-0000-000003000000}">
      <formula1>"Cinco,Cuatro,Tres,Dos,Uno,No"</formula1>
    </dataValidation>
    <dataValidation type="list" allowBlank="1" showErrorMessage="1" sqref="C20" xr:uid="{00000000-0002-0000-0000-000004000000}">
      <formula1>"Dos elementos,Un elemento,No"</formula1>
    </dataValidation>
    <dataValidation type="list" allowBlank="1" showErrorMessage="1" sqref="C16" xr:uid="{00000000-0002-0000-0000-000006000000}">
      <formula1>"Dos o más, Uno, No"</formula1>
    </dataValidation>
    <dataValidation type="list" allowBlank="1" showErrorMessage="1" sqref="C7" xr:uid="{00000000-0002-0000-0000-000008000000}">
      <formula1>"Mayor número de derechos,Equilibrio,Mayor número de obligaciones,No"</formula1>
    </dataValidation>
    <dataValidation type="list" allowBlank="1" showErrorMessage="1" sqref="C17" xr:uid="{00000000-0002-0000-0000-00000A000000}">
      <formula1>"Mayor número de representantes de las OSC y otros sectores que de gobierno,Equilibrio,Menor número de representantes de OSC y otros sectores que de gobierno,No"</formula1>
    </dataValidation>
    <dataValidation type="list" allowBlank="1" showErrorMessage="1" sqref="C6" xr:uid="{00000000-0002-0000-0000-00000B000000}">
      <formula1>"Q4 y valores atípicos superiores, Q3, Q2, Q1 y valores atípicos inferiores, No"</formula1>
    </dataValidation>
    <dataValidation type="list" allowBlank="1" showErrorMessage="1" sqref="C18" xr:uid="{00000000-0002-0000-0000-00000C000000}">
      <formula1>"Convocatoria,Nombramiento directo,No"</formula1>
    </dataValidation>
    <dataValidation type="list" allowBlank="1" showErrorMessage="1" sqref="C16" xr:uid="{00000000-0002-0000-0000-00000D000000}">
      <formula1>"Cuenta con ambos organismos (de fomento y consultivo) o cuenta con uno solo que contempla funciones consultivas,Cuenta con un solo organismo,No cuenta con ningún organismo"</formula1>
    </dataValidation>
    <dataValidation type="list" allowBlank="1" showErrorMessage="1" sqref="C22" xr:uid="{00000000-0002-0000-0000-00000E000000}">
      <formula1>"Vinculante,Opinión,No"</formula1>
    </dataValidation>
    <dataValidation type="list" allowBlank="1" showErrorMessage="1" sqref="C14" xr:uid="{578651BC-7803-46F5-BE0D-7797735F21C3}">
      <formula1>"Cuenta con ambos organismos (de fomento y consultivo) o uno solo que contempla funciones consultivas,Cuenta con un solo organismo,No"</formula1>
    </dataValidation>
    <dataValidation type="list" allowBlank="1" showErrorMessage="1" sqref="C15" xr:uid="{5289DC23-8D79-46F1-B23F-79855CD3F0DE}">
      <formula1>"Estructura/apoyo,Honorífico,No"</formula1>
    </dataValidation>
    <dataValidation type="list" allowBlank="1" showErrorMessage="1" sqref="C15" xr:uid="{41A2616C-D8CA-4781-9673-2426D1232B81}">
      <formula1>"Cuenta con ambos organismos (de fomento y consultivo) o cuenta con uno solo que contempla funciones consultivas,Cuenta con un solo organismo,No"</formula1>
    </dataValidation>
    <dataValidation type="list" allowBlank="1" showErrorMessage="1" sqref="C25" xr:uid="{5F55C216-D173-45B8-B8FD-E4CF82821B54}">
      <formula1>"Sí, Parcialmente, No"</formula1>
    </dataValidation>
    <dataValidation type="list" allowBlank="1" showErrorMessage="1" sqref="C4" xr:uid="{7DE894B7-67D4-45FB-BFEF-A944E213596B}">
      <formula1>"Progresiva, Neutra, Regresiva, No"</formula1>
    </dataValidation>
  </dataValidation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zoomScale="90" zoomScaleNormal="90" workbookViewId="0">
      <selection activeCell="K18" sqref="K18"/>
    </sheetView>
  </sheetViews>
  <sheetFormatPr baseColWidth="10" defaultColWidth="14.453125" defaultRowHeight="15" customHeight="1" x14ac:dyDescent="0.35"/>
  <cols>
    <col min="1" max="1" width="33.453125" customWidth="1"/>
    <col min="2" max="2" width="49.1796875" customWidth="1"/>
    <col min="3" max="3" width="33" customWidth="1"/>
    <col min="4" max="4" width="7" customWidth="1"/>
    <col min="5" max="5" width="10.453125" customWidth="1"/>
    <col min="6" max="6" width="15" customWidth="1"/>
    <col min="7" max="24" width="10.7265625" customWidth="1"/>
  </cols>
  <sheetData>
    <row r="1" spans="1:9" ht="26.5" thickBot="1" x14ac:dyDescent="0.65">
      <c r="A1" s="157" t="s">
        <v>79</v>
      </c>
      <c r="B1" s="158"/>
      <c r="C1" s="158"/>
      <c r="D1" s="142"/>
      <c r="E1" s="142"/>
      <c r="F1" s="143"/>
    </row>
    <row r="2" spans="1:9" ht="27" thickBot="1" x14ac:dyDescent="0.4">
      <c r="A2" s="159"/>
      <c r="B2" s="160"/>
      <c r="C2" s="160"/>
      <c r="D2" s="44"/>
      <c r="E2" s="45" t="s">
        <v>0</v>
      </c>
      <c r="F2" s="45" t="s">
        <v>26</v>
      </c>
    </row>
    <row r="3" spans="1:9" ht="14.5" x14ac:dyDescent="0.35">
      <c r="A3" s="161" t="s">
        <v>27</v>
      </c>
      <c r="B3" s="9" t="s">
        <v>28</v>
      </c>
      <c r="C3" s="69" t="s">
        <v>4</v>
      </c>
      <c r="D3" s="43">
        <f>IF(C3="Sí",1,IF(C3="Parcialmente",0.5,IF(C3="No",0,0)))</f>
        <v>1</v>
      </c>
      <c r="E3" s="162">
        <f>SUM(D3:D4)</f>
        <v>1.5</v>
      </c>
      <c r="F3" s="162">
        <f>E3*10/2</f>
        <v>7.5</v>
      </c>
      <c r="G3" s="76"/>
      <c r="H3" s="63"/>
      <c r="I3" s="63"/>
    </row>
    <row r="4" spans="1:9" thickBot="1" x14ac:dyDescent="0.4">
      <c r="A4" s="147"/>
      <c r="B4" s="10" t="s">
        <v>29</v>
      </c>
      <c r="C4" s="78" t="s">
        <v>61</v>
      </c>
      <c r="D4" s="20">
        <f>IF(C4="Sí",1,IF(C4="Parcialmente",0.5,IF(C4="No",0,0)))</f>
        <v>0.5</v>
      </c>
      <c r="E4" s="152"/>
      <c r="F4" s="154"/>
      <c r="G4" s="76"/>
      <c r="H4" s="63"/>
      <c r="I4" s="63"/>
    </row>
    <row r="5" spans="1:9" ht="14.5" x14ac:dyDescent="0.35">
      <c r="A5" s="145" t="s">
        <v>30</v>
      </c>
      <c r="B5" s="11" t="s">
        <v>31</v>
      </c>
      <c r="C5" s="73" t="s">
        <v>86</v>
      </c>
      <c r="D5" s="21">
        <f>IF(C5="Subsecretaría",1,IF(C5="Dirección",0.75,IF(C5="Subdirección",0.5,IF(C5="Jefatura",0.25,IF(C5="No",0)))))</f>
        <v>1</v>
      </c>
      <c r="E5" s="155">
        <f>SUM(D5:D7)</f>
        <v>1.9999999989999999</v>
      </c>
      <c r="F5" s="155">
        <f>E5*30/3</f>
        <v>19.999999989999999</v>
      </c>
      <c r="G5" s="76"/>
      <c r="H5" s="63"/>
      <c r="I5" s="63"/>
    </row>
    <row r="6" spans="1:9" ht="14.5" x14ac:dyDescent="0.35">
      <c r="A6" s="146"/>
      <c r="B6" s="12" t="s">
        <v>54</v>
      </c>
      <c r="C6" s="79" t="s">
        <v>62</v>
      </c>
      <c r="D6" s="22">
        <f>IF(C6="Completa",1,IF(C6="Básica",0.666666666,IF(C6="En construcción",0.333333333,IF(C6="Nula",0))))</f>
        <v>0.66666666600000002</v>
      </c>
      <c r="E6" s="156"/>
      <c r="F6" s="156"/>
      <c r="G6" s="76"/>
      <c r="H6" s="63"/>
      <c r="I6" s="63"/>
    </row>
    <row r="7" spans="1:9" thickBot="1" x14ac:dyDescent="0.4">
      <c r="A7" s="147"/>
      <c r="B7" s="13" t="s">
        <v>55</v>
      </c>
      <c r="C7" s="80" t="s">
        <v>87</v>
      </c>
      <c r="D7" s="23">
        <f>IF(C7="Actualizadas dos redes",1,IF(C7="Actualizada una red",0.666666666,IF(C7="No actualizada",0.333333333,IF(C7="No",0))))</f>
        <v>0.33333333300000001</v>
      </c>
      <c r="E7" s="152"/>
      <c r="F7" s="154"/>
      <c r="G7" s="76"/>
      <c r="H7" s="63"/>
      <c r="I7" s="63"/>
    </row>
    <row r="8" spans="1:9" ht="26" x14ac:dyDescent="0.35">
      <c r="A8" s="148" t="s">
        <v>32</v>
      </c>
      <c r="B8" s="9" t="s">
        <v>33</v>
      </c>
      <c r="C8" s="69" t="s">
        <v>59</v>
      </c>
      <c r="D8" s="19">
        <f t="shared" ref="D8:D9" si="0">IF(C8="Sí",1,IF(C8="Parcialmente",0.5,IF(C8="No",0,0)))</f>
        <v>0</v>
      </c>
      <c r="E8" s="150">
        <f>SUM(D8:D18)</f>
        <v>0</v>
      </c>
      <c r="F8" s="150">
        <f>E8*40/11</f>
        <v>0</v>
      </c>
      <c r="G8" s="76"/>
      <c r="H8" s="63"/>
      <c r="I8" s="63"/>
    </row>
    <row r="9" spans="1:9" ht="14.5" x14ac:dyDescent="0.35">
      <c r="A9" s="149"/>
      <c r="B9" s="14" t="s">
        <v>34</v>
      </c>
      <c r="C9" s="70" t="s">
        <v>59</v>
      </c>
      <c r="D9" s="24">
        <f t="shared" si="0"/>
        <v>0</v>
      </c>
      <c r="E9" s="151"/>
      <c r="F9" s="153"/>
      <c r="G9" s="76"/>
      <c r="H9" s="63"/>
      <c r="I9" s="63"/>
    </row>
    <row r="10" spans="1:9" ht="14.5" x14ac:dyDescent="0.35">
      <c r="A10" s="149"/>
      <c r="B10" s="14" t="s">
        <v>35</v>
      </c>
      <c r="C10" s="70" t="s">
        <v>59</v>
      </c>
      <c r="D10" s="24">
        <f>IF(C10="Establece metodología clara para la integración",1,IF(C10="Parcialmente",0.5,IF(C10="No",0,0)))</f>
        <v>0</v>
      </c>
      <c r="E10" s="151"/>
      <c r="F10" s="153"/>
      <c r="G10" s="76"/>
      <c r="H10" s="63"/>
      <c r="I10" s="63"/>
    </row>
    <row r="11" spans="1:9" ht="14.5" x14ac:dyDescent="0.35">
      <c r="A11" s="149"/>
      <c r="B11" s="14" t="s">
        <v>36</v>
      </c>
      <c r="C11" s="70" t="s">
        <v>59</v>
      </c>
      <c r="D11" s="24">
        <f>IF(C11="Sí",1,IF(C11="Parcialmente",0.5,IF(C11="No",0,0)))</f>
        <v>0</v>
      </c>
      <c r="E11" s="151"/>
      <c r="F11" s="153"/>
      <c r="G11" s="76"/>
      <c r="H11" s="63"/>
      <c r="I11" s="63"/>
    </row>
    <row r="12" spans="1:9" ht="26" x14ac:dyDescent="0.35">
      <c r="A12" s="149"/>
      <c r="B12" s="14" t="s">
        <v>17</v>
      </c>
      <c r="C12" s="70" t="s">
        <v>59</v>
      </c>
      <c r="D12" s="24">
        <f>IF(C12="Sí",1,IF(C12="No",0,0))</f>
        <v>0</v>
      </c>
      <c r="E12" s="151"/>
      <c r="F12" s="153"/>
      <c r="G12" s="76"/>
      <c r="H12" s="63"/>
      <c r="I12" s="63"/>
    </row>
    <row r="13" spans="1:9" ht="14.5" x14ac:dyDescent="0.35">
      <c r="A13" s="149"/>
      <c r="B13" s="14" t="s">
        <v>37</v>
      </c>
      <c r="C13" s="70" t="s">
        <v>59</v>
      </c>
      <c r="D13" s="24">
        <f>IF(C13="Cuenta con dos o más elementos",1,IF(C13="Cuenta con un elemento",0.5,IF(C13="No",0,0)))</f>
        <v>0</v>
      </c>
      <c r="E13" s="151"/>
      <c r="F13" s="153"/>
      <c r="G13" s="76"/>
      <c r="H13" s="63"/>
      <c r="I13" s="63"/>
    </row>
    <row r="14" spans="1:9" ht="14.5" x14ac:dyDescent="0.35">
      <c r="A14" s="149"/>
      <c r="B14" s="14" t="s">
        <v>88</v>
      </c>
      <c r="C14" s="70" t="s">
        <v>59</v>
      </c>
      <c r="D14" s="24">
        <f>IF(C14="Sí",1,IF(C14="Parcialmente",0.5,IF(C14="No",0,0)))</f>
        <v>0</v>
      </c>
      <c r="E14" s="151"/>
      <c r="F14" s="153"/>
      <c r="G14" s="76"/>
      <c r="H14" s="63"/>
      <c r="I14" s="63"/>
    </row>
    <row r="15" spans="1:9" ht="14.5" x14ac:dyDescent="0.35">
      <c r="A15" s="149"/>
      <c r="B15" s="14" t="s">
        <v>19</v>
      </c>
      <c r="C15" s="70" t="s">
        <v>59</v>
      </c>
      <c r="D15" s="24">
        <f>IF(C15="Apoyo/estructura",1,IF(C15="Honorífico",0.5,IF(C15="No",0)))</f>
        <v>0</v>
      </c>
      <c r="E15" s="151"/>
      <c r="F15" s="153"/>
      <c r="G15" s="76"/>
      <c r="H15" s="63"/>
      <c r="I15" s="63"/>
    </row>
    <row r="16" spans="1:9" ht="14.5" x14ac:dyDescent="0.35">
      <c r="A16" s="149"/>
      <c r="B16" s="14" t="s">
        <v>38</v>
      </c>
      <c r="C16" s="70" t="s">
        <v>59</v>
      </c>
      <c r="D16" s="24">
        <f>IF(C16="Sí",1,IF(C16="Parcialmente",0.5,IF(C16="No",0,0)))</f>
        <v>0</v>
      </c>
      <c r="E16" s="151"/>
      <c r="F16" s="153"/>
      <c r="G16" s="76"/>
      <c r="H16" s="63"/>
      <c r="I16" s="63"/>
    </row>
    <row r="17" spans="1:9" ht="14.5" x14ac:dyDescent="0.35">
      <c r="A17" s="149"/>
      <c r="B17" s="15" t="s">
        <v>54</v>
      </c>
      <c r="C17" s="71" t="s">
        <v>63</v>
      </c>
      <c r="D17" s="25">
        <f>IF(C17="Completa",1,IF(C17="Básica",0.666666666,IF(C17="En construcción",0.333333333,IF(C17="Nula",0))))</f>
        <v>0</v>
      </c>
      <c r="E17" s="151"/>
      <c r="F17" s="153"/>
      <c r="G17" s="76"/>
      <c r="H17" s="63"/>
      <c r="I17" s="63"/>
    </row>
    <row r="18" spans="1:9" thickBot="1" x14ac:dyDescent="0.4">
      <c r="A18" s="147"/>
      <c r="B18" s="16" t="s">
        <v>55</v>
      </c>
      <c r="C18" s="72" t="s">
        <v>59</v>
      </c>
      <c r="D18" s="26">
        <f>IF(C18="Actualizadas dos redes",1,IF(C18="Actualizada una red",0.666666666,IF(C18="No actualizada",0.333333333,IF(C18="No",0))))</f>
        <v>0</v>
      </c>
      <c r="E18" s="152"/>
      <c r="F18" s="154"/>
      <c r="G18" s="76"/>
      <c r="H18" s="63"/>
      <c r="I18" s="63"/>
    </row>
    <row r="19" spans="1:9" ht="14.5" x14ac:dyDescent="0.35">
      <c r="A19" s="145" t="s">
        <v>39</v>
      </c>
      <c r="B19" s="11" t="s">
        <v>40</v>
      </c>
      <c r="C19" s="73" t="s">
        <v>59</v>
      </c>
      <c r="D19" s="27">
        <f>IF(C19="Disponible al público",1,IF(C19="Sí (pero sólo por Transparencia)",0.5,IF(C19="No",0,0)))</f>
        <v>0</v>
      </c>
      <c r="E19" s="155">
        <f>SUM(D19:D21)</f>
        <v>0</v>
      </c>
      <c r="F19" s="155">
        <f>E19*20/3</f>
        <v>0</v>
      </c>
      <c r="G19" s="76"/>
      <c r="H19" s="63"/>
      <c r="I19" s="63"/>
    </row>
    <row r="20" spans="1:9" ht="15.75" customHeight="1" x14ac:dyDescent="0.35">
      <c r="A20" s="149"/>
      <c r="B20" s="17" t="s">
        <v>41</v>
      </c>
      <c r="C20" s="74" t="s">
        <v>59</v>
      </c>
      <c r="D20" s="28">
        <f>IF(C20="Completa",1,IF(C20="Parcial",0.6666666666,IF(C20="Básica",0.3333333333,IF(C20="No",0))))</f>
        <v>0</v>
      </c>
      <c r="E20" s="151"/>
      <c r="F20" s="153"/>
      <c r="G20" s="76"/>
      <c r="H20" s="63"/>
      <c r="I20" s="63"/>
    </row>
    <row r="21" spans="1:9" ht="39" customHeight="1" thickBot="1" x14ac:dyDescent="0.4">
      <c r="A21" s="147"/>
      <c r="B21" s="18" t="s">
        <v>42</v>
      </c>
      <c r="C21" s="75" t="s">
        <v>59</v>
      </c>
      <c r="D21" s="29">
        <f>IF(C21="Sí",1,IF(C21="Parcialmente",0.5,IF(C21="No",0,0)))</f>
        <v>0</v>
      </c>
      <c r="E21" s="151"/>
      <c r="F21" s="153"/>
      <c r="G21" s="76"/>
      <c r="H21" s="63"/>
      <c r="I21" s="63"/>
    </row>
    <row r="22" spans="1:9" ht="27.75" customHeight="1" thickBot="1" x14ac:dyDescent="0.4">
      <c r="A22" s="63"/>
      <c r="B22" s="63"/>
      <c r="C22" s="63"/>
      <c r="D22" s="76"/>
      <c r="E22" s="4" t="s">
        <v>24</v>
      </c>
      <c r="F22" s="6">
        <f>SUM(F3:F21)</f>
        <v>27.499999989999999</v>
      </c>
      <c r="G22" s="76"/>
      <c r="H22" s="63"/>
      <c r="I22" s="63"/>
    </row>
    <row r="23" spans="1:9" ht="27" customHeight="1" thickBot="1" x14ac:dyDescent="0.4">
      <c r="A23" s="63"/>
      <c r="B23" s="63"/>
      <c r="C23" s="63"/>
      <c r="D23" s="76"/>
      <c r="E23" s="4" t="s">
        <v>25</v>
      </c>
      <c r="F23" s="6">
        <f>F22*35/100</f>
        <v>9.6249999964999997</v>
      </c>
      <c r="G23" s="76"/>
      <c r="H23" s="63"/>
      <c r="I23" s="63"/>
    </row>
    <row r="24" spans="1:9" ht="15.75" customHeight="1" x14ac:dyDescent="0.35">
      <c r="A24" s="63"/>
      <c r="B24" s="63"/>
      <c r="C24" s="63"/>
      <c r="D24" s="63"/>
      <c r="E24" s="76"/>
      <c r="F24" s="76"/>
      <c r="G24" s="63"/>
      <c r="H24" s="63"/>
      <c r="I24" s="63"/>
    </row>
    <row r="25" spans="1:9" ht="15.75" customHeight="1" x14ac:dyDescent="0.35">
      <c r="A25" s="63"/>
      <c r="B25" s="63"/>
      <c r="C25" s="63"/>
      <c r="D25" s="63"/>
      <c r="E25" s="63"/>
      <c r="F25" s="63"/>
      <c r="G25" s="63"/>
      <c r="H25" s="63"/>
      <c r="I25" s="63"/>
    </row>
    <row r="26" spans="1:9" ht="15.75" customHeight="1" x14ac:dyDescent="0.35">
      <c r="A26" s="63"/>
      <c r="B26" s="63"/>
      <c r="C26" s="63"/>
      <c r="D26" s="63"/>
      <c r="E26" s="63"/>
      <c r="F26" s="63"/>
      <c r="G26" s="63"/>
      <c r="H26" s="63"/>
      <c r="I26" s="63"/>
    </row>
    <row r="27" spans="1:9" ht="15.75" customHeight="1" x14ac:dyDescent="0.35">
      <c r="A27" s="63"/>
      <c r="B27" s="63"/>
      <c r="C27" s="63"/>
      <c r="D27" s="63"/>
      <c r="E27" s="63"/>
      <c r="F27" s="63"/>
      <c r="G27" s="63"/>
      <c r="H27" s="63"/>
      <c r="I27" s="63"/>
    </row>
    <row r="28" spans="1:9" ht="15.75" customHeight="1" x14ac:dyDescent="0.35">
      <c r="A28" s="63"/>
      <c r="B28" s="63"/>
      <c r="C28" s="63"/>
      <c r="D28" s="63"/>
      <c r="E28" s="63"/>
      <c r="F28" s="63"/>
      <c r="G28" s="63"/>
      <c r="H28" s="63"/>
      <c r="I28" s="63"/>
    </row>
    <row r="29" spans="1:9" ht="15.75" customHeight="1" x14ac:dyDescent="0.35">
      <c r="A29" s="63"/>
      <c r="B29" s="63"/>
      <c r="C29" s="63"/>
      <c r="D29" s="63"/>
      <c r="E29" s="63"/>
      <c r="F29" s="63"/>
      <c r="G29" s="63"/>
      <c r="H29" s="63"/>
      <c r="I29" s="63"/>
    </row>
    <row r="30" spans="1:9" ht="15.75" customHeight="1" x14ac:dyDescent="0.35">
      <c r="A30" s="63"/>
      <c r="B30" s="63"/>
      <c r="C30" s="63"/>
      <c r="D30" s="63"/>
      <c r="E30" s="63"/>
      <c r="F30" s="63"/>
      <c r="G30" s="63"/>
      <c r="H30" s="63"/>
      <c r="I30" s="63"/>
    </row>
    <row r="31" spans="1:9" ht="15.75" customHeight="1" x14ac:dyDescent="0.35"/>
    <row r="32" spans="1:9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4">
    <mergeCell ref="A1:F1"/>
    <mergeCell ref="A2:C2"/>
    <mergeCell ref="A3:A4"/>
    <mergeCell ref="E3:E4"/>
    <mergeCell ref="F3:F4"/>
    <mergeCell ref="A5:A7"/>
    <mergeCell ref="A8:A18"/>
    <mergeCell ref="E8:E18"/>
    <mergeCell ref="F8:F18"/>
    <mergeCell ref="A19:A21"/>
    <mergeCell ref="E19:E21"/>
    <mergeCell ref="F19:F21"/>
    <mergeCell ref="E5:E7"/>
    <mergeCell ref="F5:F7"/>
  </mergeCells>
  <dataValidations count="10">
    <dataValidation type="list" allowBlank="1" showErrorMessage="1" sqref="C6 C17" xr:uid="{00000000-0002-0000-0100-000000000000}">
      <formula1>"Completa,Básica,En construcción,Nula"</formula1>
    </dataValidation>
    <dataValidation type="list" allowBlank="1" showErrorMessage="1" sqref="C8:C9 C11 C3:C4 C21 C16" xr:uid="{00000000-0002-0000-0100-000001000000}">
      <formula1>"Sí,Parcialmente,No"</formula1>
    </dataValidation>
    <dataValidation type="list" allowBlank="1" showErrorMessage="1" sqref="C12 C14" xr:uid="{00000000-0002-0000-0100-000002000000}">
      <formula1>"Sí,No"</formula1>
    </dataValidation>
    <dataValidation type="list" allowBlank="1" showErrorMessage="1" sqref="C13" xr:uid="{00000000-0002-0000-0100-000004000000}">
      <formula1>"Cuenta con dos o más elementos,Cuenta con un elemento,No"</formula1>
    </dataValidation>
    <dataValidation type="list" allowBlank="1" showErrorMessage="1" sqref="C10" xr:uid="{00000000-0002-0000-0100-000005000000}">
      <formula1>"Establece metodología clara para la integración,Parcialmente,No"</formula1>
    </dataValidation>
    <dataValidation type="list" allowBlank="1" showErrorMessage="1" sqref="C5" xr:uid="{00000000-0002-0000-0100-000006000000}">
      <formula1>"Subsecretaría,Dirección,Subdirección,Jefatura,No"</formula1>
    </dataValidation>
    <dataValidation type="list" allowBlank="1" showErrorMessage="1" sqref="C20" xr:uid="{00000000-0002-0000-0100-000008000000}">
      <formula1>"Completa,Parcial,Básica,No"</formula1>
    </dataValidation>
    <dataValidation type="list" allowBlank="1" showErrorMessage="1" sqref="C15" xr:uid="{00000000-0002-0000-0100-000009000000}">
      <formula1>"Apoyo/estructura,Honorífico,No"</formula1>
    </dataValidation>
    <dataValidation type="list" allowBlank="1" showErrorMessage="1" sqref="C19" xr:uid="{00000000-0002-0000-0100-00000A000000}">
      <formula1>"Disponible al público,Sí (pero sólo por Transparencia),No"</formula1>
    </dataValidation>
    <dataValidation type="list" allowBlank="1" showErrorMessage="1" sqref="C7 C18" xr:uid="{468B36DF-F0D9-43A5-902E-56C8E2E6F771}">
      <formula1>"Actualizadas dos redes,Actualizada una red,No actualizada,No"</formula1>
    </dataValidation>
  </dataValidations>
  <pageMargins left="0.7" right="0.7" top="0.75" bottom="0.75" header="0" footer="0"/>
  <pageSetup orientation="landscape"/>
  <ignoredErrors>
    <ignoredError sqref="D10 D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82"/>
  <sheetViews>
    <sheetView zoomScale="90" zoomScaleNormal="90" workbookViewId="0">
      <selection activeCell="B5" sqref="B5"/>
    </sheetView>
  </sheetViews>
  <sheetFormatPr baseColWidth="10" defaultColWidth="14.453125" defaultRowHeight="15" customHeight="1" x14ac:dyDescent="0.35"/>
  <cols>
    <col min="1" max="1" width="22.81640625" bestFit="1" customWidth="1"/>
    <col min="2" max="2" width="39.453125" bestFit="1" customWidth="1"/>
    <col min="3" max="3" width="45.81640625" customWidth="1"/>
    <col min="4" max="4" width="6.81640625" customWidth="1"/>
    <col min="5" max="5" width="11.453125" customWidth="1"/>
    <col min="6" max="6" width="14.26953125" customWidth="1"/>
    <col min="7" max="26" width="10.7265625" customWidth="1"/>
  </cols>
  <sheetData>
    <row r="1" spans="1:8" ht="26.5" thickBot="1" x14ac:dyDescent="0.4">
      <c r="A1" s="163" t="s">
        <v>79</v>
      </c>
      <c r="B1" s="164"/>
      <c r="C1" s="164"/>
      <c r="D1" s="164"/>
      <c r="E1" s="164"/>
      <c r="F1" s="165"/>
      <c r="G1" s="63"/>
      <c r="H1" s="63"/>
    </row>
    <row r="2" spans="1:8" ht="33" customHeight="1" thickBot="1" x14ac:dyDescent="0.4">
      <c r="A2" s="166"/>
      <c r="B2" s="167"/>
      <c r="C2" s="168"/>
      <c r="D2" s="105"/>
      <c r="E2" s="4" t="s">
        <v>0</v>
      </c>
      <c r="F2" s="4" t="s">
        <v>26</v>
      </c>
      <c r="G2" s="76"/>
      <c r="H2" s="63"/>
    </row>
    <row r="3" spans="1:8" ht="14.5" x14ac:dyDescent="0.35">
      <c r="A3" s="172" t="s">
        <v>74</v>
      </c>
      <c r="B3" s="81" t="s">
        <v>75</v>
      </c>
      <c r="C3" s="82" t="s">
        <v>4</v>
      </c>
      <c r="D3" s="83">
        <f>IF(C3="Sí",1,IF(C3="No",0,0))</f>
        <v>1</v>
      </c>
      <c r="E3" s="177">
        <f>SUM(D3:D6)</f>
        <v>3</v>
      </c>
      <c r="F3" s="177">
        <f>E3*40/4</f>
        <v>30</v>
      </c>
      <c r="G3" s="76"/>
      <c r="H3" s="63"/>
    </row>
    <row r="4" spans="1:8" ht="14.5" x14ac:dyDescent="0.35">
      <c r="A4" s="173"/>
      <c r="B4" s="81" t="s">
        <v>90</v>
      </c>
      <c r="C4" s="82" t="s">
        <v>44</v>
      </c>
      <c r="D4" s="83">
        <f>IF(C4="No interrumpida",1,IF(C4="Interrumpida",0.5,IF(C4="No",0,0)))</f>
        <v>1</v>
      </c>
      <c r="E4" s="178"/>
      <c r="F4" s="177"/>
      <c r="G4" s="76"/>
      <c r="H4" s="63"/>
    </row>
    <row r="5" spans="1:8" ht="15" customHeight="1" x14ac:dyDescent="0.35">
      <c r="A5" s="174"/>
      <c r="B5" s="84" t="s">
        <v>45</v>
      </c>
      <c r="C5" s="85" t="s">
        <v>83</v>
      </c>
      <c r="D5" s="86">
        <f>IF(C5="Q4 y valores atípicos superiores",1,IF(C5="Q3",0.75,IF(C5="Q2",0.5,IF(C5="Q1 y valores atípicos inferiores",0.25,IF(C5="No", 0)))))</f>
        <v>0.25</v>
      </c>
      <c r="E5" s="178"/>
      <c r="F5" s="177"/>
      <c r="G5" s="76"/>
      <c r="H5" s="63"/>
    </row>
    <row r="6" spans="1:8" thickBot="1" x14ac:dyDescent="0.4">
      <c r="A6" s="175"/>
      <c r="B6" s="101" t="s">
        <v>71</v>
      </c>
      <c r="C6" s="87" t="s">
        <v>72</v>
      </c>
      <c r="D6" s="88">
        <f>IF(C6="Q4 y valores atípicos superiores",1,IF(C6="Q3",0.75,IF(C6="Q2",0.5,IF(C6="Q1 y valores atípicos inferiores",0.25,IF(C6="No", 0)))))</f>
        <v>0.75</v>
      </c>
      <c r="E6" s="179"/>
      <c r="F6" s="180"/>
      <c r="G6" s="76"/>
      <c r="H6" s="63"/>
    </row>
    <row r="7" spans="1:8" ht="14.5" x14ac:dyDescent="0.35">
      <c r="A7" s="169" t="s">
        <v>43</v>
      </c>
      <c r="B7" s="108" t="s">
        <v>46</v>
      </c>
      <c r="C7" s="89" t="s">
        <v>47</v>
      </c>
      <c r="D7" s="90">
        <f>IF(C7="Disponible al público",1,IF(C7="Sí (pero solo por Transparencia)",0.5,IF(C7="No",0,0)))</f>
        <v>1</v>
      </c>
      <c r="E7" s="176">
        <f>SUM(D7:D16)</f>
        <v>7</v>
      </c>
      <c r="F7" s="176">
        <f>E7*40/10</f>
        <v>28</v>
      </c>
      <c r="G7" s="76"/>
      <c r="H7" s="63"/>
    </row>
    <row r="8" spans="1:8" ht="14.5" x14ac:dyDescent="0.35">
      <c r="A8" s="170"/>
      <c r="B8" s="93" t="s">
        <v>64</v>
      </c>
      <c r="C8" s="91" t="s">
        <v>59</v>
      </c>
      <c r="D8" s="92">
        <f>IF(C8="Si",1,IF(C8="Parcialmente",0.5,IF(C8="No",0)))</f>
        <v>0</v>
      </c>
      <c r="E8" s="170"/>
      <c r="F8" s="170"/>
      <c r="G8" s="76"/>
      <c r="H8" s="63"/>
    </row>
    <row r="9" spans="1:8" ht="14.5" x14ac:dyDescent="0.35">
      <c r="A9" s="170"/>
      <c r="B9" s="93" t="s">
        <v>68</v>
      </c>
      <c r="C9" s="93" t="s">
        <v>59</v>
      </c>
      <c r="D9" s="94">
        <f>IF(C9="Si",1,IF(C9="No",0))</f>
        <v>0</v>
      </c>
      <c r="E9" s="170"/>
      <c r="F9" s="170"/>
      <c r="G9" s="76"/>
      <c r="H9" s="63"/>
    </row>
    <row r="10" spans="1:8" ht="14.5" x14ac:dyDescent="0.35">
      <c r="A10" s="170"/>
      <c r="B10" s="93" t="s">
        <v>65</v>
      </c>
      <c r="C10" s="93" t="s">
        <v>70</v>
      </c>
      <c r="D10" s="94">
        <f>IF(C10="Si",1,IF(C10="No",0))</f>
        <v>1</v>
      </c>
      <c r="E10" s="170"/>
      <c r="F10" s="170"/>
      <c r="G10" s="76"/>
      <c r="H10" s="63"/>
    </row>
    <row r="11" spans="1:8" ht="14.5" x14ac:dyDescent="0.35">
      <c r="A11" s="170"/>
      <c r="B11" s="93" t="s">
        <v>69</v>
      </c>
      <c r="C11" s="91" t="s">
        <v>61</v>
      </c>
      <c r="D11" s="92">
        <f>IF(C11="Si",1,IF(C11="Parcialmente",0.5,IF(C11="No",0)))</f>
        <v>0.5</v>
      </c>
      <c r="E11" s="170"/>
      <c r="F11" s="170"/>
      <c r="G11" s="76"/>
      <c r="H11" s="63"/>
    </row>
    <row r="12" spans="1:8" ht="14.5" x14ac:dyDescent="0.35">
      <c r="A12" s="170"/>
      <c r="B12" s="93" t="s">
        <v>66</v>
      </c>
      <c r="C12" s="93" t="s">
        <v>70</v>
      </c>
      <c r="D12" s="94">
        <f>IF(C12="Si",1,IF(C12="No",0))</f>
        <v>1</v>
      </c>
      <c r="E12" s="170"/>
      <c r="F12" s="170"/>
      <c r="G12" s="76"/>
      <c r="H12" s="63"/>
    </row>
    <row r="13" spans="1:8" ht="14.5" x14ac:dyDescent="0.35">
      <c r="A13" s="170"/>
      <c r="B13" s="93" t="s">
        <v>67</v>
      </c>
      <c r="C13" s="93" t="s">
        <v>70</v>
      </c>
      <c r="D13" s="94">
        <f>IF(C13="Si",1,IF(C13="No",0))</f>
        <v>1</v>
      </c>
      <c r="E13" s="170"/>
      <c r="F13" s="170"/>
      <c r="G13" s="76"/>
      <c r="H13" s="63"/>
    </row>
    <row r="14" spans="1:8" ht="14.5" x14ac:dyDescent="0.35">
      <c r="A14" s="170"/>
      <c r="B14" s="93" t="s">
        <v>48</v>
      </c>
      <c r="C14" s="93" t="s">
        <v>84</v>
      </c>
      <c r="D14" s="94">
        <f>IF(C14="Disponible en Periódico Oficial estatal y RRSS o páginas oficiales",1,IF(C14="Sólo páginas oficiales o RRSS",0.75,IF(C14="Sólo en Periódico Oficial estatal",0.5,IF(C14="Sólo por Transparencia",0.25,IF(C14="No",0)))))</f>
        <v>0.75</v>
      </c>
      <c r="E14" s="170"/>
      <c r="F14" s="170"/>
      <c r="G14" s="76"/>
      <c r="H14" s="63"/>
    </row>
    <row r="15" spans="1:8" ht="14.5" x14ac:dyDescent="0.35">
      <c r="A15" s="170"/>
      <c r="B15" s="93" t="s">
        <v>49</v>
      </c>
      <c r="C15" s="93" t="s">
        <v>56</v>
      </c>
      <c r="D15" s="94">
        <f>IF(C15="Sí (en ROP)",1,IF(C15="Sí (en convocatoria)",0.5,IF(C15="No",0)))</f>
        <v>1</v>
      </c>
      <c r="E15" s="170"/>
      <c r="F15" s="170"/>
      <c r="G15" s="76"/>
      <c r="H15" s="63"/>
    </row>
    <row r="16" spans="1:8" thickBot="1" x14ac:dyDescent="0.4">
      <c r="A16" s="171"/>
      <c r="B16" s="95" t="s">
        <v>50</v>
      </c>
      <c r="C16" s="100" t="s">
        <v>85</v>
      </c>
      <c r="D16" s="99">
        <f>IF(C16="Disponible al público con información completa",1,IF(C16="Disponible al público con información básica",0.75,IF(C16="Disponible por transparencia con información completa",0.5,IF(C16="Disponible por transparencia con información básica",0.25,IF(C16="No",0)))))</f>
        <v>0.75</v>
      </c>
      <c r="E16" s="170"/>
      <c r="F16" s="170"/>
      <c r="G16" s="76"/>
      <c r="H16" s="63"/>
    </row>
    <row r="17" spans="1:8" thickBot="1" x14ac:dyDescent="0.4">
      <c r="A17" s="109" t="s">
        <v>89</v>
      </c>
      <c r="B17" s="107" t="s">
        <v>51</v>
      </c>
      <c r="C17" s="107" t="s">
        <v>4</v>
      </c>
      <c r="D17" s="106">
        <f>IF(C17="Sí",1,IF(C17="No",0,0))</f>
        <v>1</v>
      </c>
      <c r="E17" s="106">
        <f>SUM(D17)</f>
        <v>1</v>
      </c>
      <c r="F17" s="106">
        <f>E17*20/1</f>
        <v>20</v>
      </c>
      <c r="G17" s="63"/>
      <c r="H17" s="63"/>
    </row>
    <row r="18" spans="1:8" ht="26.5" thickBot="1" x14ac:dyDescent="0.4">
      <c r="A18" s="104"/>
      <c r="B18" s="96"/>
      <c r="C18" s="96"/>
      <c r="D18" s="41"/>
      <c r="E18" s="103" t="s">
        <v>24</v>
      </c>
      <c r="F18" s="102">
        <f>SUM(F3:F17)</f>
        <v>78</v>
      </c>
      <c r="G18" s="63"/>
      <c r="H18" s="63"/>
    </row>
    <row r="19" spans="1:8" ht="26.5" thickBot="1" x14ac:dyDescent="0.4">
      <c r="A19" s="63"/>
      <c r="B19" s="97"/>
      <c r="C19" s="97"/>
      <c r="D19" s="40"/>
      <c r="E19" s="5" t="s">
        <v>25</v>
      </c>
      <c r="F19" s="42">
        <f>F18*45/100</f>
        <v>35.1</v>
      </c>
      <c r="G19" s="76"/>
      <c r="H19" s="63"/>
    </row>
    <row r="20" spans="1:8" ht="14.5" x14ac:dyDescent="0.35">
      <c r="A20" s="63"/>
      <c r="B20" s="63"/>
      <c r="C20" s="63"/>
      <c r="D20" s="63"/>
      <c r="E20" s="63"/>
      <c r="F20" s="76"/>
      <c r="G20" s="63"/>
      <c r="H20" s="63"/>
    </row>
    <row r="21" spans="1:8" ht="15" customHeight="1" x14ac:dyDescent="0.35">
      <c r="A21" s="63"/>
      <c r="B21" s="63"/>
      <c r="C21" s="63"/>
      <c r="D21" s="63"/>
      <c r="E21" s="63"/>
      <c r="F21" s="63"/>
      <c r="G21" s="63"/>
      <c r="H21" s="63"/>
    </row>
    <row r="22" spans="1:8" ht="14.5" x14ac:dyDescent="0.35">
      <c r="A22" s="98"/>
      <c r="B22" s="63"/>
      <c r="C22" s="63"/>
      <c r="D22" s="63"/>
      <c r="E22" s="63"/>
      <c r="F22" s="63"/>
      <c r="G22" s="63"/>
      <c r="H22" s="63"/>
    </row>
    <row r="25" spans="1:8" ht="15.75" customHeight="1" x14ac:dyDescent="0.35"/>
    <row r="26" spans="1:8" ht="15.75" customHeight="1" x14ac:dyDescent="0.35"/>
    <row r="27" spans="1:8" ht="15.75" customHeight="1" x14ac:dyDescent="0.35"/>
    <row r="28" spans="1:8" ht="15.75" customHeight="1" x14ac:dyDescent="0.35"/>
    <row r="29" spans="1:8" ht="15.75" customHeight="1" x14ac:dyDescent="0.35"/>
    <row r="30" spans="1:8" ht="15.75" customHeight="1" x14ac:dyDescent="0.35"/>
    <row r="31" spans="1:8" ht="15.75" customHeight="1" x14ac:dyDescent="0.35"/>
    <row r="32" spans="1:8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</sheetData>
  <mergeCells count="8">
    <mergeCell ref="A1:F1"/>
    <mergeCell ref="A2:C2"/>
    <mergeCell ref="A7:A16"/>
    <mergeCell ref="A3:A6"/>
    <mergeCell ref="E7:E16"/>
    <mergeCell ref="E3:E6"/>
    <mergeCell ref="F7:F16"/>
    <mergeCell ref="F3:F6"/>
  </mergeCells>
  <dataValidations count="11">
    <dataValidation type="list" allowBlank="1" showErrorMessage="1" sqref="C16" xr:uid="{00000000-0002-0000-0200-000001000000}">
      <formula1>"Disponible al público con información completa,Disponible al público con información básica,Disponible por transparencia con información completa,Disponible por transparencia con información básica,No"</formula1>
    </dataValidation>
    <dataValidation type="list" allowBlank="1" showErrorMessage="1" sqref="C17 C3" xr:uid="{00000000-0002-0000-0200-000002000000}">
      <formula1>"Sí,No"</formula1>
    </dataValidation>
    <dataValidation type="list" allowBlank="1" showInputMessage="1" showErrorMessage="1" sqref="C12:C13 C9:C10" xr:uid="{79DE9DC3-4FB0-4920-BAFC-84C67453E90F}">
      <formula1>"Si, No"</formula1>
    </dataValidation>
    <dataValidation type="list" allowBlank="1" showErrorMessage="1" sqref="C4 C3" xr:uid="{00000000-0002-0000-0200-000007000000}">
      <formula1>"No interrumpida,Interrumpida,No"</formula1>
    </dataValidation>
    <dataValidation type="list" allowBlank="1" showErrorMessage="1" sqref="C5:C6" xr:uid="{00000000-0002-0000-0200-000000000000}">
      <formula1>"Q4 y valores atípicos superiores, Q3, Q2, Q1 y valores atípicos inferiores, No"</formula1>
    </dataValidation>
    <dataValidation type="list" allowBlank="1" showErrorMessage="1" sqref="C7" xr:uid="{AD11C98B-4760-4A56-94A4-D43E680B3656}">
      <formula1>"Disponible al público,Sí (pero solo por Transparencia),No"</formula1>
    </dataValidation>
    <dataValidation type="list" allowBlank="1" showErrorMessage="1" sqref="C8 C11" xr:uid="{61AE9CD8-750B-4654-A91F-117C2795F2E9}">
      <formula1>"Si, Parcialmente, No"</formula1>
    </dataValidation>
    <dataValidation type="list" allowBlank="1" showErrorMessage="1" sqref="C13 C10 C12" xr:uid="{D12FF85B-2408-4A4B-8CF8-DCB9406DC220}">
      <formula1>"Sí, No"</formula1>
    </dataValidation>
    <dataValidation type="list" allowBlank="1" showErrorMessage="1" sqref="C14" xr:uid="{4F1664D9-C832-4461-A4DF-7637DA2CA134}">
      <formula1>"Disponible en Periódico Oficial estatal y RRSS o páginas oficiales,Sólo páginas oficiales o RRSS,Sólo en Periódico Oficial estatal,Sólo por Transparencia,No"</formula1>
    </dataValidation>
    <dataValidation type="list" allowBlank="1" showErrorMessage="1" sqref="C15" xr:uid="{C7CF966E-B879-4CBC-A85B-C233C46E7E13}">
      <formula1>"Sí (en ROP),Sí (en convocatoria),No"</formula1>
    </dataValidation>
    <dataValidation type="list" allowBlank="1" showErrorMessage="1" sqref="C9" xr:uid="{8A0D7801-F829-4FFA-B772-0D29EF6235CC}">
      <formula1>"Si, No"</formula1>
    </dataValidation>
  </dataValidations>
  <pageMargins left="0.7" right="0.7" top="0.75" bottom="0.75" header="0" footer="0"/>
  <pageSetup orientation="landscape" r:id="rId1"/>
  <ignoredErrors>
    <ignoredError sqref="D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Resultado General</vt:lpstr>
      <vt:lpstr>Marco Jurídico</vt:lpstr>
      <vt:lpstr>Marco Institucional</vt:lpstr>
      <vt:lpstr>Marco Programático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Osmar Cervantes González</dc:creator>
  <cp:lastModifiedBy>Osmar Cervantes González</cp:lastModifiedBy>
  <dcterms:created xsi:type="dcterms:W3CDTF">2022-02-09T00:22:39Z</dcterms:created>
  <dcterms:modified xsi:type="dcterms:W3CDTF">2022-07-22T19:52:17Z</dcterms:modified>
</cp:coreProperties>
</file>