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DCA99706-A03C-4C9D-BF95-C21E2CDEE69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F19" i="2" l="1"/>
  <c r="F8" i="2"/>
  <c r="F5" i="2"/>
  <c r="F3" i="2"/>
  <c r="F17" i="3"/>
  <c r="F7" i="3"/>
  <c r="F3" i="3"/>
  <c r="D16" i="3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E3" i="2" s="1"/>
  <c r="D3" i="2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D3" i="3"/>
  <c r="E3" i="3" s="1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7" i="3" l="1"/>
  <c r="F18" i="3" s="1"/>
  <c r="F19" i="3" s="1"/>
  <c r="A10" i="4" s="1"/>
  <c r="E19" i="2"/>
  <c r="E8" i="2"/>
  <c r="E5" i="2"/>
  <c r="E14" i="1"/>
  <c r="F14" i="1" s="1"/>
  <c r="E11" i="1"/>
  <c r="F11" i="1" s="1"/>
  <c r="E3" i="1"/>
  <c r="F3" i="1" s="1"/>
  <c r="E24" i="1"/>
  <c r="F24" i="1" s="1"/>
  <c r="F22" i="2" l="1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<sst xmlns="http://schemas.openxmlformats.org/spreadsheetml/2006/main" count="147" uniqueCount="93">
  <si>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</si>
  <si>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</si>
  <si>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</si>
  <si>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</si>
  <si>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</si>
  <si>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</si>
  <si>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</si>
  <si>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</si>
  <si>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</si>
  <si>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</si>
  <si>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</si>
  <si>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</si>
  <si>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</si>
  <si>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</si>
  <si>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</si>
  <si>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</si>
  <si>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</si>
  <si>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</si>
  <si>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</si>
  <si>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</si>
  <si>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</si>
  <si>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</si>
  <si>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</si>
  <si>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</si>
  <si>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</si>
  <si>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</si>
  <si>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</si>
  <si>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</si>
  <si>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</si>
  <si>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</si>
  <si>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</si>
  <si>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</si>
  <si>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</si>
  <si>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</si>
  <si>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</si>
  <si>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</si>
  <si>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</si>
  <si>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</si>
  <si>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</si>
  <si>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</si>
  <si>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</si>
  <si>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</si>
  <si>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</si>
  <si>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</si>
  <si>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No interrumpida</t>
  </si>
  <si>
    <t>Recursos histórico</t>
  </si>
  <si>
    <t>Reglas de operación</t>
  </si>
  <si>
    <t>Disponible al público</t>
  </si>
  <si>
    <t>Convocatoria</t>
  </si>
  <si>
    <t>Criterios de elegibilidad</t>
  </si>
  <si>
    <t>Publicación de resultados</t>
  </si>
  <si>
    <t>Otras acciones de fomento</t>
  </si>
  <si>
    <t>Cuenta con ambos organismos (de fomento y consultivo) o uno solo que contempla funciones consultivas</t>
  </si>
  <si>
    <t>Página web</t>
  </si>
  <si>
    <t>Redes sociales</t>
  </si>
  <si>
    <t>Sí (en ROP)</t>
  </si>
  <si>
    <t>Funciones Secretaria(o)</t>
  </si>
  <si>
    <t>Organismos estatales de participación y/o consulta</t>
  </si>
  <si>
    <t>Actualizadas dos redes</t>
  </si>
  <si>
    <t>No</t>
  </si>
  <si>
    <t>Honorífico</t>
  </si>
  <si>
    <t>Un elemento</t>
  </si>
  <si>
    <t>Parcialmente</t>
  </si>
  <si>
    <t>Básica</t>
  </si>
  <si>
    <t>Nula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</si>
  <si>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</si>
  <si>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</si>
  <si>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</si>
  <si>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</si>
  <si>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</si>
  <si>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</si>
  <si>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Recursos comparativo nacional</t>
  </si>
  <si>
    <t xml:space="preserve">Índice </t>
  </si>
  <si>
    <t>Fomento económico</t>
  </si>
  <si>
    <t>Acciones de fomento económico</t>
  </si>
  <si>
    <t>Q4 y valores atípicos superiores</t>
  </si>
  <si>
    <t>Marco Institucional (35%)</t>
  </si>
  <si>
    <t>Marco Jurídico (20%)</t>
  </si>
  <si>
    <t>Marco Programático (45%)</t>
  </si>
  <si>
    <t>Hidalgo</t>
  </si>
  <si>
    <t>Mayor número de obligaciones</t>
  </si>
  <si>
    <t>Equilibrio</t>
  </si>
  <si>
    <t>Tres</t>
  </si>
  <si>
    <t>Subsecretaría</t>
  </si>
  <si>
    <t>Q2</t>
  </si>
  <si>
    <t>Sólo por Transparencia</t>
  </si>
  <si>
    <t>Disponible por transparencia con información básica</t>
  </si>
  <si>
    <t>Plan/Programa de fomento</t>
  </si>
  <si>
    <t>Otros</t>
  </si>
  <si>
    <t>Continuidad</t>
  </si>
  <si>
    <t>Reconocimiento de grupos no constituidos (colectivos, redes y/o agrupaciones)</t>
  </si>
  <si>
    <t>Presupuesto para otros grupos no constituidos (colectivos, redes y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</si>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</sst>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4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1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" fillId="0" borderId="0" xfId="0" applyFont="1" applyAlignment="1"/>
    <xf numFmtId="0" fontId="6" fillId="29" borderId="23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24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4" xfId="0" applyNumberFormat="1" applyFont="1" applyFill="1" applyBorder="1" applyAlignment="1">
      <alignment horizontal="center" vertical="center"/>
    </xf>
    <xf numFmtId="0" fontId="6" fillId="29" borderId="26" xfId="0" applyFont="1" applyFill="1" applyBorder="1" applyAlignment="1">
      <alignment vertical="center" wrapText="1"/>
    </xf>
    <xf numFmtId="0" fontId="6" fillId="29" borderId="13" xfId="0" applyFont="1" applyFill="1" applyBorder="1" applyAlignment="1">
      <alignment vertical="center" wrapText="1"/>
    </xf>
    <xf numFmtId="2" fontId="6" fillId="29" borderId="26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2" fontId="6" fillId="19" borderId="25" xfId="0" applyNumberFormat="1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vertical="center" wrapText="1"/>
    </xf>
    <xf numFmtId="2" fontId="6" fillId="14" borderId="24" xfId="0" applyNumberFormat="1" applyFont="1" applyFill="1" applyBorder="1" applyAlignment="1">
      <alignment horizontal="center" vertical="center"/>
    </xf>
    <xf numFmtId="0" fontId="6" fillId="14" borderId="26" xfId="0" applyFont="1" applyFill="1" applyBorder="1" applyAlignment="1">
      <alignment vertical="center" wrapText="1"/>
    </xf>
    <xf numFmtId="0" fontId="6" fillId="14" borderId="13" xfId="0" applyFont="1" applyFill="1" applyBorder="1" applyAlignment="1">
      <alignment vertical="center" wrapText="1"/>
    </xf>
    <xf numFmtId="2" fontId="6" fillId="14" borderId="26" xfId="0" applyNumberFormat="1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19" borderId="24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6" fillId="29" borderId="9" xfId="0" applyFont="1" applyFill="1" applyBorder="1" applyAlignment="1">
      <alignment vertical="center" wrapText="1"/>
    </xf>
    <xf numFmtId="0" fontId="6" fillId="13" borderId="15" xfId="0" applyFont="1" applyFill="1" applyBorder="1" applyAlignment="1">
      <alignment vertical="center"/>
    </xf>
    <xf numFmtId="0" fontId="6" fillId="14" borderId="9" xfId="0" applyFont="1" applyFill="1" applyBorder="1" applyAlignment="1">
      <alignment vertical="center" wrapText="1"/>
    </xf>
    <xf numFmtId="2" fontId="6" fillId="15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/>
    <xf numFmtId="0" fontId="6" fillId="15" borderId="31" xfId="0" applyFont="1" applyFill="1" applyBorder="1" applyAlignment="1">
      <alignment vertical="center"/>
    </xf>
    <xf numFmtId="0" fontId="5" fillId="15" borderId="15" xfId="0" applyFont="1" applyFill="1" applyBorder="1" applyAlignment="1">
      <alignment horizontal="center"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23" borderId="29" xfId="0" applyNumberFormat="1" applyFont="1" applyFill="1" applyBorder="1" applyAlignment="1">
      <alignment horizontal="center"/>
    </xf>
    <xf numFmtId="0" fontId="12" fillId="23" borderId="30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10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2" xfId="0" applyFont="1" applyFill="1" applyBorder="1" applyAlignment="1">
      <alignment horizontal="center" vertical="center"/>
    </xf>
    <xf numFmtId="0" fontId="16" fillId="23" borderId="33" xfId="0" applyFont="1" applyFill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zoomScaleNormal="100" workbookViewId="0">
      <selection activeCell="A12" sqref="A12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19" t="s">
        <v>79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9" customHeight="1" x14ac:dyDescent="0.35"/>
    <row r="3" spans="1:11" ht="15.5" x14ac:dyDescent="0.35">
      <c r="A3" s="120" t="s">
        <v>77</v>
      </c>
      <c r="B3" s="121"/>
      <c r="C3" s="121"/>
      <c r="D3" s="121"/>
      <c r="E3" s="121"/>
      <c r="F3" s="121"/>
      <c r="G3" s="121"/>
      <c r="H3" s="121"/>
      <c r="I3" s="121"/>
      <c r="J3" s="122"/>
    </row>
    <row r="4" spans="1:11" ht="21" x14ac:dyDescent="0.5">
      <c r="A4" s="123">
        <f>'Marco Jurídico'!F28</f>
        <v>7.7166666666458328</v>
      </c>
      <c r="B4" s="124"/>
      <c r="C4" s="124"/>
      <c r="D4" s="124"/>
      <c r="E4" s="124"/>
      <c r="F4" s="124"/>
      <c r="G4" s="124"/>
      <c r="H4" s="124"/>
      <c r="I4" s="124"/>
      <c r="J4" s="124"/>
      <c r="K4" s="64"/>
    </row>
    <row r="5" spans="1:11" ht="9" customHeight="1" x14ac:dyDescent="0.35"/>
    <row r="6" spans="1:11" ht="15.5" x14ac:dyDescent="0.35">
      <c r="A6" s="125" t="s">
        <v>76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1" ht="21" x14ac:dyDescent="0.5">
      <c r="A7" s="126">
        <f>'Marco Institucional'!F23</f>
        <v>12.833333331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1" ht="9" customHeight="1" x14ac:dyDescent="0.35"/>
    <row r="9" spans="1:11" ht="15.5" x14ac:dyDescent="0.35">
      <c r="A9" s="112" t="s">
        <v>78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1" ht="21" x14ac:dyDescent="0.5">
      <c r="A10" s="113">
        <f>'Marco Programático'!F19</f>
        <v>27.9</v>
      </c>
      <c r="B10" s="114"/>
      <c r="C10" s="114"/>
      <c r="D10" s="114"/>
      <c r="E10" s="114"/>
      <c r="F10" s="114"/>
      <c r="G10" s="114"/>
      <c r="H10" s="114"/>
      <c r="I10" s="114"/>
      <c r="J10" s="114"/>
    </row>
    <row r="13" spans="1:11" ht="23.5" x14ac:dyDescent="0.55000000000000004">
      <c r="E13" s="115" t="s">
        <v>72</v>
      </c>
      <c r="F13" s="116"/>
    </row>
    <row r="14" spans="1:11" ht="23.5" x14ac:dyDescent="0.55000000000000004">
      <c r="E14" s="117">
        <f>A4+A7+A10</f>
        <v>48.449999997645833</v>
      </c>
      <c r="F14" s="118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C4" sqref="C4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4">
      <c r="A1" s="128" t="s">
        <v>79</v>
      </c>
      <c r="B1" s="129"/>
      <c r="C1" s="129"/>
      <c r="D1" s="129"/>
      <c r="E1" s="129"/>
      <c r="F1" s="130"/>
      <c r="G1" s="1"/>
    </row>
    <row r="2" spans="1:7" ht="28.5" customHeight="1" thickBot="1" x14ac:dyDescent="0.4">
      <c r="A2" s="86"/>
      <c r="B2" s="87"/>
      <c r="C2" s="88"/>
      <c r="D2" s="89"/>
      <c r="E2" s="43" t="s">
        <v>0</v>
      </c>
      <c r="F2" s="44" t="s">
        <v>1</v>
      </c>
      <c r="G2" s="1"/>
    </row>
    <row r="3" spans="1:7" ht="14.5" x14ac:dyDescent="0.35">
      <c r="A3" s="131" t="s">
        <v>2</v>
      </c>
      <c r="B3" s="45" t="s">
        <v>3</v>
      </c>
      <c r="C3" s="54" t="s">
        <v>4</v>
      </c>
      <c r="D3" s="42">
        <f>IF(C3="Sí",1,IF(C3="No",0,0))</f>
        <v>1</v>
      </c>
      <c r="E3" s="134">
        <f>SUM(D3:D10)</f>
        <v>3.3333333333000001</v>
      </c>
      <c r="F3" s="137">
        <f>E3*25/8</f>
        <v>10.416666666562501</v>
      </c>
    </row>
    <row r="4" spans="1:7" ht="14.5" x14ac:dyDescent="0.35">
      <c r="A4" s="132"/>
      <c r="B4" s="46" t="s">
        <v>92</v>
      </c>
      <c r="C4" s="54" t="s">
        <v>59</v>
      </c>
      <c r="D4" s="28">
        <f>IF(C4="Progresiva",1,IF(C4="Neutra",0.66666666666,IF(C4="Regresiva",0.33333333333, IF(C4="No",0))))</f>
        <v>0</v>
      </c>
      <c r="E4" s="135"/>
      <c r="F4" s="138"/>
    </row>
    <row r="5" spans="1:7" ht="14.5" x14ac:dyDescent="0.35">
      <c r="A5" s="132"/>
      <c r="B5" s="46" t="s">
        <v>5</v>
      </c>
      <c r="C5" s="54" t="s">
        <v>59</v>
      </c>
      <c r="D5" s="28">
        <f>IF(C5="Sí",1,IF(C5="No",0,0))</f>
        <v>0</v>
      </c>
      <c r="E5" s="135"/>
      <c r="F5" s="138"/>
    </row>
    <row r="6" spans="1:7" ht="14.5" x14ac:dyDescent="0.35">
      <c r="A6" s="132"/>
      <c r="B6" s="47" t="s">
        <v>6</v>
      </c>
      <c r="C6" s="55" t="s">
        <v>75</v>
      </c>
      <c r="D6" s="29">
        <f>IF(C6="Q4 y valores atípicos superiores",1,IF(C6="Q3",0.75,IF(C6="Q2",0.5,IF(C6="Q1 y valores atípicos inferiores",0.25,IF(C6="No", 0)))))</f>
        <v>1</v>
      </c>
      <c r="E6" s="135"/>
      <c r="F6" s="138"/>
    </row>
    <row r="7" spans="1:7" ht="14.5" x14ac:dyDescent="0.35">
      <c r="A7" s="132"/>
      <c r="B7" s="48" t="s">
        <v>7</v>
      </c>
      <c r="C7" s="54" t="s">
        <v>80</v>
      </c>
      <c r="D7" s="28">
        <f>IF(C7="Mayor número de derechos",1,IF(C7="Equilibrio",0.6666666666,IF(C7="Mayor número de obligaciones",0.3333333333, IF(C7="No",0))))</f>
        <v>0.33333333329999998</v>
      </c>
      <c r="E7" s="135"/>
      <c r="F7" s="138"/>
    </row>
    <row r="8" spans="1:7" ht="14.5" x14ac:dyDescent="0.35">
      <c r="A8" s="132"/>
      <c r="B8" s="46" t="s">
        <v>8</v>
      </c>
      <c r="C8" s="54" t="s">
        <v>4</v>
      </c>
      <c r="D8" s="28">
        <f>IF(C8="Sí",1,IF(C8="No",0,0))</f>
        <v>1</v>
      </c>
      <c r="E8" s="135"/>
      <c r="F8" s="138"/>
    </row>
    <row r="9" spans="1:7" ht="26" x14ac:dyDescent="0.35">
      <c r="A9" s="132"/>
      <c r="B9" s="46" t="s">
        <v>90</v>
      </c>
      <c r="C9" s="54" t="s">
        <v>59</v>
      </c>
      <c r="D9" s="28">
        <f>IF(C9="Sí",1,IF(C9="No",0,0))</f>
        <v>0</v>
      </c>
      <c r="E9" s="135"/>
      <c r="F9" s="138"/>
    </row>
    <row r="10" spans="1:7" thickBot="1" x14ac:dyDescent="0.4">
      <c r="A10" s="133"/>
      <c r="B10" s="49" t="s">
        <v>9</v>
      </c>
      <c r="C10" s="57" t="s">
        <v>59</v>
      </c>
      <c r="D10" s="30">
        <f>IF(C10="Sí",1,IF(C10="No",0,0))</f>
        <v>0</v>
      </c>
      <c r="E10" s="136"/>
      <c r="F10" s="139"/>
    </row>
    <row r="11" spans="1:7" ht="14.5" x14ac:dyDescent="0.35">
      <c r="A11" s="140" t="s">
        <v>10</v>
      </c>
      <c r="B11" s="50" t="s">
        <v>11</v>
      </c>
      <c r="C11" s="50" t="s">
        <v>59</v>
      </c>
      <c r="D11" s="31">
        <f>IF(C11="Sí",1,IF(C11="Parcialmente",0.5, IF(C11="No",0)))</f>
        <v>0</v>
      </c>
      <c r="E11" s="142">
        <f>SUM(D11:D13)</f>
        <v>1</v>
      </c>
      <c r="F11" s="141">
        <f>E11*25/3</f>
        <v>8.3333333333333339</v>
      </c>
    </row>
    <row r="12" spans="1:7" ht="14.5" x14ac:dyDescent="0.35">
      <c r="A12" s="132"/>
      <c r="B12" s="51" t="s">
        <v>12</v>
      </c>
      <c r="C12" s="51" t="s">
        <v>59</v>
      </c>
      <c r="D12" s="32">
        <f>IF(C12="Sí",1,IF(C12="Parcialmente",0.5, IF(C12="No",0)))</f>
        <v>0</v>
      </c>
      <c r="E12" s="135"/>
      <c r="F12" s="138"/>
    </row>
    <row r="13" spans="1:7" thickBot="1" x14ac:dyDescent="0.4">
      <c r="A13" s="133"/>
      <c r="B13" s="52" t="s">
        <v>13</v>
      </c>
      <c r="C13" s="52" t="s">
        <v>4</v>
      </c>
      <c r="D13" s="33">
        <f>IF(C13="Sí",1,IF(C13="Parcialmente",0.5, IF(C13="No",0)))</f>
        <v>1</v>
      </c>
      <c r="E13" s="136"/>
      <c r="F13" s="139"/>
    </row>
    <row r="14" spans="1:7" ht="26" x14ac:dyDescent="0.35">
      <c r="A14" s="131" t="s">
        <v>57</v>
      </c>
      <c r="B14" s="53" t="s">
        <v>57</v>
      </c>
      <c r="C14" s="45" t="s">
        <v>52</v>
      </c>
      <c r="D14" s="27">
        <f>IF(C14="Cuenta con ambos organismos (de fomento y consultivo) o uno solo que contempla funciones consultivas",1,IF(C14="Cuenta con un solo organismo",0.5,IF(C14="No",0,0)))</f>
        <v>1</v>
      </c>
      <c r="E14" s="134">
        <f>SUM(D14:D23)</f>
        <v>6.2666666666666657</v>
      </c>
      <c r="F14" s="141">
        <f>E14*25/10</f>
        <v>15.666666666666663</v>
      </c>
    </row>
    <row r="15" spans="1:7" ht="14.5" x14ac:dyDescent="0.35">
      <c r="A15" s="146"/>
      <c r="B15" s="54" t="s">
        <v>19</v>
      </c>
      <c r="C15" s="46" t="s">
        <v>60</v>
      </c>
      <c r="D15" s="28">
        <f>IF(C15="Estructura/apoyo",1,IF(C15="Honorífico",0.5,IF(C15="No",0)))</f>
        <v>0.5</v>
      </c>
      <c r="E15" s="143"/>
      <c r="F15" s="137"/>
    </row>
    <row r="16" spans="1:7" ht="14.5" x14ac:dyDescent="0.35">
      <c r="A16" s="146"/>
      <c r="B16" s="55" t="s">
        <v>56</v>
      </c>
      <c r="C16" s="60" t="s">
        <v>59</v>
      </c>
      <c r="D16" s="29">
        <f>IF(C16="Dos o más",1,IF(C16="Uno",0.5,IF(C16="No",0)))</f>
        <v>0</v>
      </c>
      <c r="E16" s="143"/>
      <c r="F16" s="137"/>
    </row>
    <row r="17" spans="1:7" ht="14.5" x14ac:dyDescent="0.35">
      <c r="A17" s="132"/>
      <c r="B17" s="54" t="s">
        <v>14</v>
      </c>
      <c r="C17" s="46" t="s">
        <v>81</v>
      </c>
      <c r="D17" s="28">
        <f>IF(C17="Mayor número de representantes de las OSC y otros sectores que de gobierno",1,IF(C17="Equilibrio",0.666666666666666,IF(C17="Menor número de representantes de OSC y otros sectores que de gobierno",0.333333333333333, IF(C17="No",0))))</f>
        <v>0.66666666666666596</v>
      </c>
      <c r="E17" s="135"/>
      <c r="F17" s="138"/>
    </row>
    <row r="18" spans="1:7" ht="14.5" x14ac:dyDescent="0.35">
      <c r="A18" s="132"/>
      <c r="B18" s="56" t="s">
        <v>15</v>
      </c>
      <c r="C18" s="46" t="s">
        <v>48</v>
      </c>
      <c r="D18" s="28">
        <f>IF(C18="Convocatoria",1,IF(C18="Nombramiento directo",0.5,IF(C18="No",0,0)))</f>
        <v>1</v>
      </c>
      <c r="E18" s="135"/>
      <c r="F18" s="138"/>
    </row>
    <row r="19" spans="1:7" ht="14.5" x14ac:dyDescent="0.35">
      <c r="A19" s="132"/>
      <c r="B19" s="54" t="s">
        <v>16</v>
      </c>
      <c r="C19" s="46" t="s">
        <v>82</v>
      </c>
      <c r="D19" s="28">
        <f>IF(C19="Cinco",1,IF(C19="Cuatro",0.8,IF(C19="Tres",0.6,IF(C19="Dos",0.4,IF(C19="Uno",0.2,IF(C19="No",0))))))</f>
        <v>0.6</v>
      </c>
      <c r="E19" s="135"/>
      <c r="F19" s="138"/>
    </row>
    <row r="20" spans="1:7" ht="14.5" x14ac:dyDescent="0.35">
      <c r="A20" s="132"/>
      <c r="B20" s="54" t="s">
        <v>18</v>
      </c>
      <c r="C20" s="46" t="s">
        <v>61</v>
      </c>
      <c r="D20" s="28">
        <f>IF(C20="Dos elementos",1,IF(C20="Un elemento",0.5,IF(C20="No",0,0)))</f>
        <v>0.5</v>
      </c>
      <c r="E20" s="135"/>
      <c r="F20" s="138"/>
    </row>
    <row r="21" spans="1:7" ht="15.75" customHeight="1" x14ac:dyDescent="0.35">
      <c r="A21" s="132"/>
      <c r="B21" s="55" t="s">
        <v>87</v>
      </c>
      <c r="C21" s="60" t="s">
        <v>4</v>
      </c>
      <c r="D21" s="29">
        <f>IF(C21="Sí",1,IF(C21="No",0))</f>
        <v>1</v>
      </c>
      <c r="E21" s="135"/>
      <c r="F21" s="138"/>
    </row>
    <row r="22" spans="1:7" ht="25.5" customHeight="1" x14ac:dyDescent="0.35">
      <c r="A22" s="132"/>
      <c r="B22" s="54" t="s">
        <v>17</v>
      </c>
      <c r="C22" s="46" t="s">
        <v>4</v>
      </c>
      <c r="D22" s="28">
        <f>IF(C22="Sí",1,IF(C22="No",0,0))</f>
        <v>1</v>
      </c>
      <c r="E22" s="135"/>
      <c r="F22" s="138"/>
    </row>
    <row r="23" spans="1:7" ht="15.75" customHeight="1" thickBot="1" x14ac:dyDescent="0.4">
      <c r="A23" s="133"/>
      <c r="B23" s="57" t="s">
        <v>20</v>
      </c>
      <c r="C23" s="49" t="s">
        <v>59</v>
      </c>
      <c r="D23" s="30">
        <f t="shared" ref="D23" si="0">IF(C23="Sí",1,IF(C23="No",0,0))</f>
        <v>0</v>
      </c>
      <c r="E23" s="136"/>
      <c r="F23" s="139"/>
    </row>
    <row r="24" spans="1:7" ht="15.75" customHeight="1" x14ac:dyDescent="0.35">
      <c r="A24" s="140" t="s">
        <v>21</v>
      </c>
      <c r="B24" s="58" t="s">
        <v>22</v>
      </c>
      <c r="C24" s="61" t="s">
        <v>62</v>
      </c>
      <c r="D24" s="34">
        <f>IF(C24="Sí",1,IF(C24="Parcialmente",0.5,IF(C24="No",0,0)))</f>
        <v>0.5</v>
      </c>
      <c r="E24" s="144">
        <f>SUM(D24:D26)</f>
        <v>0.5</v>
      </c>
      <c r="F24" s="141">
        <f>E24*25/3</f>
        <v>4.166666666666667</v>
      </c>
    </row>
    <row r="25" spans="1:7" ht="26" x14ac:dyDescent="0.35">
      <c r="A25" s="132"/>
      <c r="B25" s="51" t="s">
        <v>91</v>
      </c>
      <c r="C25" s="62" t="s">
        <v>59</v>
      </c>
      <c r="D25" s="35">
        <f>IF(C25="Sí",1,IF(C25="Parcialmente", 0.5,IF(C25="No",0,0)))</f>
        <v>0</v>
      </c>
      <c r="E25" s="145"/>
      <c r="F25" s="138"/>
    </row>
    <row r="26" spans="1:7" ht="15.75" customHeight="1" thickBot="1" x14ac:dyDescent="0.4">
      <c r="A26" s="133"/>
      <c r="B26" s="52" t="s">
        <v>23</v>
      </c>
      <c r="C26" s="63" t="s">
        <v>59</v>
      </c>
      <c r="D26" s="36">
        <f>IF(C26="Sí",1,IF(C26="Parcialmente",0.5, IF(C26="No",0)))</f>
        <v>0</v>
      </c>
      <c r="E26" s="145"/>
      <c r="F26" s="138"/>
    </row>
    <row r="27" spans="1:7" ht="30.75" customHeight="1" thickBot="1" x14ac:dyDescent="0.4">
      <c r="A27" s="59"/>
      <c r="B27" s="59"/>
      <c r="C27" s="59"/>
      <c r="D27" s="90"/>
      <c r="E27" s="2" t="s">
        <v>24</v>
      </c>
      <c r="F27" s="40">
        <f>SUM(F3:F26)</f>
        <v>38.583333333229163</v>
      </c>
      <c r="G27" s="5"/>
    </row>
    <row r="28" spans="1:7" ht="15.75" customHeight="1" thickBot="1" x14ac:dyDescent="0.4">
      <c r="A28" s="59"/>
      <c r="B28" s="59"/>
      <c r="C28" s="59"/>
      <c r="D28" s="90"/>
      <c r="E28" s="91" t="s">
        <v>25</v>
      </c>
      <c r="F28" s="40">
        <f>F27*20/100</f>
        <v>7.7166666666458328</v>
      </c>
      <c r="G28" s="5"/>
    </row>
    <row r="29" spans="1:7" ht="15.75" customHeight="1" x14ac:dyDescent="0.35">
      <c r="A29" s="59"/>
      <c r="B29" s="59"/>
      <c r="C29" s="59"/>
      <c r="D29" s="59"/>
      <c r="E29" s="90"/>
      <c r="F29" s="90"/>
    </row>
    <row r="30" spans="1:7" ht="15.75" customHeight="1" x14ac:dyDescent="0.35">
      <c r="A30" s="59"/>
      <c r="B30" s="59"/>
      <c r="C30" s="59"/>
      <c r="D30" s="59"/>
      <c r="E30" s="59"/>
      <c r="F30" s="59"/>
    </row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3">
    <mergeCell ref="E14:E23"/>
    <mergeCell ref="E24:E26"/>
    <mergeCell ref="F24:F26"/>
    <mergeCell ref="A14:A23"/>
    <mergeCell ref="A24:A26"/>
    <mergeCell ref="F14:F23"/>
    <mergeCell ref="A1:F1"/>
    <mergeCell ref="A3:A10"/>
    <mergeCell ref="E3:E10"/>
    <mergeCell ref="F3:F10"/>
    <mergeCell ref="A11:A13"/>
    <mergeCell ref="F11:F13"/>
    <mergeCell ref="E11:E1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DBB8C639-53AC-4FB3-8638-FD75AAF37E64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opLeftCell="A4" zoomScale="90" zoomScaleNormal="90" workbookViewId="0">
      <selection activeCell="F19" sqref="F19:F21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54296875" customWidth="1"/>
    <col min="6" max="6" width="15" customWidth="1"/>
    <col min="7" max="24" width="10.7265625" customWidth="1"/>
  </cols>
  <sheetData>
    <row r="1" spans="1:8" ht="26.5" thickBot="1" x14ac:dyDescent="0.4">
      <c r="A1" s="147" t="s">
        <v>79</v>
      </c>
      <c r="B1" s="148"/>
      <c r="C1" s="148"/>
      <c r="D1" s="129"/>
      <c r="E1" s="129"/>
      <c r="F1" s="130"/>
      <c r="G1" s="59"/>
      <c r="H1" s="59"/>
    </row>
    <row r="2" spans="1:8" ht="26.5" thickBot="1" x14ac:dyDescent="0.4">
      <c r="A2" s="149"/>
      <c r="B2" s="150"/>
      <c r="C2" s="150"/>
      <c r="D2" s="89"/>
      <c r="E2" s="44" t="s">
        <v>0</v>
      </c>
      <c r="F2" s="44" t="s">
        <v>26</v>
      </c>
      <c r="G2" s="59"/>
      <c r="H2" s="59"/>
    </row>
    <row r="3" spans="1:8" ht="14.5" x14ac:dyDescent="0.35">
      <c r="A3" s="151" t="s">
        <v>27</v>
      </c>
      <c r="B3" s="6" t="s">
        <v>28</v>
      </c>
      <c r="C3" s="92" t="s">
        <v>4</v>
      </c>
      <c r="D3" s="41">
        <f>IF(C3="Sí",1,IF(C3="Parcialmente",0.5,IF(C3="No",0,0)))</f>
        <v>1</v>
      </c>
      <c r="E3" s="153">
        <f>SUM(D3:D4)</f>
        <v>2</v>
      </c>
      <c r="F3" s="153">
        <f>E3*10/2</f>
        <v>10</v>
      </c>
      <c r="G3" s="90"/>
      <c r="H3" s="59"/>
    </row>
    <row r="4" spans="1:8" thickBot="1" x14ac:dyDescent="0.4">
      <c r="A4" s="152"/>
      <c r="B4" s="7" t="s">
        <v>29</v>
      </c>
      <c r="C4" s="93" t="s">
        <v>4</v>
      </c>
      <c r="D4" s="17">
        <f>IF(C4="Sí",1,IF(C4="Parcialmente",0.5,IF(C4="No",0,0)))</f>
        <v>1</v>
      </c>
      <c r="E4" s="154"/>
      <c r="F4" s="155"/>
      <c r="G4" s="90"/>
      <c r="H4" s="59"/>
    </row>
    <row r="5" spans="1:8" ht="14.5" x14ac:dyDescent="0.35">
      <c r="A5" s="156" t="s">
        <v>30</v>
      </c>
      <c r="B5" s="8" t="s">
        <v>31</v>
      </c>
      <c r="C5" s="94" t="s">
        <v>83</v>
      </c>
      <c r="D5" s="18">
        <f>IF(C5="Subsecretaría",1,IF(C5="Dirección",0.75,IF(C5="Subdirección",0.5,IF(C5="Jefatura",0.25,IF(C5="No",0)))))</f>
        <v>1</v>
      </c>
      <c r="E5" s="163">
        <f>SUM(D5:D7)</f>
        <v>2.6666666660000002</v>
      </c>
      <c r="F5" s="163">
        <f>E5*30/3</f>
        <v>26.666666660000004</v>
      </c>
      <c r="G5" s="90"/>
      <c r="H5" s="59"/>
    </row>
    <row r="6" spans="1:8" ht="14.5" x14ac:dyDescent="0.35">
      <c r="A6" s="157"/>
      <c r="B6" s="9" t="s">
        <v>53</v>
      </c>
      <c r="C6" s="95" t="s">
        <v>63</v>
      </c>
      <c r="D6" s="19">
        <f>IF(C6="Completa",1,IF(C6="Básica",0.666666666,IF(C6="En construcción",0.333333333,IF(C6="Nula",0))))</f>
        <v>0.66666666600000002</v>
      </c>
      <c r="E6" s="164"/>
      <c r="F6" s="164"/>
      <c r="G6" s="90"/>
      <c r="H6" s="59"/>
    </row>
    <row r="7" spans="1:8" thickBot="1" x14ac:dyDescent="0.4">
      <c r="A7" s="152"/>
      <c r="B7" s="10" t="s">
        <v>54</v>
      </c>
      <c r="C7" s="96" t="s">
        <v>58</v>
      </c>
      <c r="D7" s="20">
        <f>IF(C7="Actualizadas dos redes",1,IF(C7="Actualizada una red",0.666666666,IF(C7="No actualizada",0.333333333,IF(C7="No",0))))</f>
        <v>1</v>
      </c>
      <c r="E7" s="154"/>
      <c r="F7" s="155"/>
      <c r="G7" s="90"/>
      <c r="H7" s="59"/>
    </row>
    <row r="8" spans="1:8" ht="26" x14ac:dyDescent="0.35">
      <c r="A8" s="158" t="s">
        <v>32</v>
      </c>
      <c r="B8" s="6" t="s">
        <v>33</v>
      </c>
      <c r="C8" s="92" t="s">
        <v>59</v>
      </c>
      <c r="D8" s="16">
        <f t="shared" ref="D8:D9" si="0">IF(C8="Sí",1,IF(C8="Parcialmente",0.5,IF(C8="No",0,0)))</f>
        <v>0</v>
      </c>
      <c r="E8" s="160">
        <f>SUM(D8:D18)</f>
        <v>0</v>
      </c>
      <c r="F8" s="160">
        <f>E8*40/11</f>
        <v>0</v>
      </c>
      <c r="G8" s="90"/>
      <c r="H8" s="59"/>
    </row>
    <row r="9" spans="1:8" ht="14.5" x14ac:dyDescent="0.35">
      <c r="A9" s="159"/>
      <c r="B9" s="11" t="s">
        <v>34</v>
      </c>
      <c r="C9" s="97" t="s">
        <v>59</v>
      </c>
      <c r="D9" s="21">
        <f t="shared" si="0"/>
        <v>0</v>
      </c>
      <c r="E9" s="161"/>
      <c r="F9" s="162"/>
      <c r="G9" s="90"/>
      <c r="H9" s="59"/>
    </row>
    <row r="10" spans="1:8" ht="14.5" x14ac:dyDescent="0.35">
      <c r="A10" s="159"/>
      <c r="B10" s="11" t="s">
        <v>35</v>
      </c>
      <c r="C10" s="97" t="s">
        <v>59</v>
      </c>
      <c r="D10" s="21">
        <f>IF(C10="Establece metodología clara para la integración",1,IF(C10="Parcialmente",0.5,IF(C10="No",0,0)))</f>
        <v>0</v>
      </c>
      <c r="E10" s="161"/>
      <c r="F10" s="162"/>
      <c r="G10" s="90"/>
      <c r="H10" s="59"/>
    </row>
    <row r="11" spans="1:8" ht="14.5" x14ac:dyDescent="0.35">
      <c r="A11" s="159"/>
      <c r="B11" s="11" t="s">
        <v>36</v>
      </c>
      <c r="C11" s="97" t="s">
        <v>59</v>
      </c>
      <c r="D11" s="21">
        <f>IF(C11="Sí",1,IF(C11="Parcialmente",0.5,IF(C11="No",0,0)))</f>
        <v>0</v>
      </c>
      <c r="E11" s="161"/>
      <c r="F11" s="162"/>
      <c r="G11" s="90"/>
      <c r="H11" s="59"/>
    </row>
    <row r="12" spans="1:8" ht="26" x14ac:dyDescent="0.35">
      <c r="A12" s="159"/>
      <c r="B12" s="11" t="s">
        <v>17</v>
      </c>
      <c r="C12" s="97" t="s">
        <v>59</v>
      </c>
      <c r="D12" s="21">
        <f>IF(C12="Sí",1,IF(C12="No",0,0))</f>
        <v>0</v>
      </c>
      <c r="E12" s="161"/>
      <c r="F12" s="162"/>
      <c r="G12" s="90"/>
      <c r="H12" s="59"/>
    </row>
    <row r="13" spans="1:8" ht="14.5" x14ac:dyDescent="0.35">
      <c r="A13" s="159"/>
      <c r="B13" s="11" t="s">
        <v>37</v>
      </c>
      <c r="C13" s="97" t="s">
        <v>59</v>
      </c>
      <c r="D13" s="21">
        <f>IF(C13="Cuenta con dos o más elementos",1,IF(C13="Cuenta con un elemento",0.5,IF(C13="No",0,0)))</f>
        <v>0</v>
      </c>
      <c r="E13" s="161"/>
      <c r="F13" s="162"/>
      <c r="G13" s="90"/>
      <c r="H13" s="59"/>
    </row>
    <row r="14" spans="1:8" ht="14.5" x14ac:dyDescent="0.35">
      <c r="A14" s="159"/>
      <c r="B14" s="11" t="s">
        <v>87</v>
      </c>
      <c r="C14" s="97" t="s">
        <v>59</v>
      </c>
      <c r="D14" s="21">
        <f>IF(C14="Sí",1,IF(C14="Parcialmente",0.5,IF(C14="No",0,0)))</f>
        <v>0</v>
      </c>
      <c r="E14" s="161"/>
      <c r="F14" s="162"/>
      <c r="G14" s="90"/>
      <c r="H14" s="59"/>
    </row>
    <row r="15" spans="1:8" ht="14.5" x14ac:dyDescent="0.35">
      <c r="A15" s="159"/>
      <c r="B15" s="11" t="s">
        <v>19</v>
      </c>
      <c r="C15" s="97" t="s">
        <v>59</v>
      </c>
      <c r="D15" s="21">
        <f>IF(C15="Apoyo/estructura",1,IF(C15="Honorífico",0.5,IF(C15="No",0)))</f>
        <v>0</v>
      </c>
      <c r="E15" s="161"/>
      <c r="F15" s="162"/>
      <c r="G15" s="90"/>
      <c r="H15" s="59"/>
    </row>
    <row r="16" spans="1:8" ht="14.5" x14ac:dyDescent="0.35">
      <c r="A16" s="159"/>
      <c r="B16" s="11" t="s">
        <v>38</v>
      </c>
      <c r="C16" s="97" t="s">
        <v>59</v>
      </c>
      <c r="D16" s="21">
        <f>IF(C16="Sí",1,IF(C16="Parcialmente",0.5,IF(C16="No",0,0)))</f>
        <v>0</v>
      </c>
      <c r="E16" s="161"/>
      <c r="F16" s="162"/>
      <c r="G16" s="90"/>
      <c r="H16" s="59"/>
    </row>
    <row r="17" spans="1:8" ht="14.5" x14ac:dyDescent="0.35">
      <c r="A17" s="159"/>
      <c r="B17" s="12" t="s">
        <v>53</v>
      </c>
      <c r="C17" s="98" t="s">
        <v>64</v>
      </c>
      <c r="D17" s="22">
        <f>IF(C17="Completa",1,IF(C17="Básica",0.666666666,IF(C17="En construcción",0.333333333,IF(C17="Nula",0))))</f>
        <v>0</v>
      </c>
      <c r="E17" s="161"/>
      <c r="F17" s="162"/>
      <c r="G17" s="90"/>
      <c r="H17" s="59"/>
    </row>
    <row r="18" spans="1:8" thickBot="1" x14ac:dyDescent="0.4">
      <c r="A18" s="152"/>
      <c r="B18" s="13" t="s">
        <v>54</v>
      </c>
      <c r="C18" s="99" t="s">
        <v>59</v>
      </c>
      <c r="D18" s="23">
        <f>IF(C18="Actualizadas dos redes",1,IF(C18="Actualizada una red",0.666666666,IF(C18="No actualizada",0.333333333,IF(C18="No",0))))</f>
        <v>0</v>
      </c>
      <c r="E18" s="154"/>
      <c r="F18" s="155"/>
      <c r="G18" s="90"/>
      <c r="H18" s="59"/>
    </row>
    <row r="19" spans="1:8" ht="14.5" x14ac:dyDescent="0.35">
      <c r="A19" s="156" t="s">
        <v>39</v>
      </c>
      <c r="B19" s="8" t="s">
        <v>40</v>
      </c>
      <c r="C19" s="94" t="s">
        <v>59</v>
      </c>
      <c r="D19" s="24">
        <f>IF(C19="Disponible al público",1,IF(C19="Sí (pero sólo por Transparencia)",0.5,IF(C19="No",0,0)))</f>
        <v>0</v>
      </c>
      <c r="E19" s="163">
        <f>SUM(D19:D21)</f>
        <v>0</v>
      </c>
      <c r="F19" s="163">
        <f>E19*20/3</f>
        <v>0</v>
      </c>
      <c r="G19" s="90"/>
      <c r="H19" s="59"/>
    </row>
    <row r="20" spans="1:8" ht="15.75" customHeight="1" x14ac:dyDescent="0.35">
      <c r="A20" s="159"/>
      <c r="B20" s="14" t="s">
        <v>41</v>
      </c>
      <c r="C20" s="100" t="s">
        <v>59</v>
      </c>
      <c r="D20" s="25">
        <f>IF(C20="Completa",1,IF(C20="Parcial",0.6666666666,IF(C20="Básica",0.3333333333,IF(C20="No",0))))</f>
        <v>0</v>
      </c>
      <c r="E20" s="161"/>
      <c r="F20" s="162"/>
      <c r="G20" s="90"/>
      <c r="H20" s="59"/>
    </row>
    <row r="21" spans="1:8" ht="39" customHeight="1" thickBot="1" x14ac:dyDescent="0.4">
      <c r="A21" s="152"/>
      <c r="B21" s="15" t="s">
        <v>42</v>
      </c>
      <c r="C21" s="101" t="s">
        <v>59</v>
      </c>
      <c r="D21" s="26">
        <f>IF(C21="Sí",1,IF(C21="Parcialmente",0.5,IF(C21="No",0,0)))</f>
        <v>0</v>
      </c>
      <c r="E21" s="161"/>
      <c r="F21" s="162"/>
      <c r="G21" s="90"/>
      <c r="H21" s="59"/>
    </row>
    <row r="22" spans="1:8" ht="27.75" customHeight="1" thickBot="1" x14ac:dyDescent="0.4">
      <c r="A22" s="59"/>
      <c r="B22" s="59"/>
      <c r="C22" s="59"/>
      <c r="D22" s="90"/>
      <c r="E22" s="2" t="s">
        <v>24</v>
      </c>
      <c r="F22" s="4">
        <f>SUM(F3:F21)</f>
        <v>36.666666660000004</v>
      </c>
      <c r="G22" s="90"/>
      <c r="H22" s="59"/>
    </row>
    <row r="23" spans="1:8" ht="27" customHeight="1" thickBot="1" x14ac:dyDescent="0.4">
      <c r="A23" s="59"/>
      <c r="B23" s="59"/>
      <c r="C23" s="59"/>
      <c r="D23" s="90"/>
      <c r="E23" s="2" t="s">
        <v>25</v>
      </c>
      <c r="F23" s="4">
        <f>F22*35/100</f>
        <v>12.833333331</v>
      </c>
      <c r="G23" s="90"/>
      <c r="H23" s="59"/>
    </row>
    <row r="24" spans="1:8" ht="15.75" customHeight="1" x14ac:dyDescent="0.35">
      <c r="A24" s="59"/>
      <c r="B24" s="59"/>
      <c r="C24" s="59"/>
      <c r="D24" s="59"/>
      <c r="E24" s="90"/>
      <c r="F24" s="90"/>
      <c r="G24" s="59"/>
      <c r="H24" s="59"/>
    </row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5:A7"/>
    <mergeCell ref="A8:A18"/>
    <mergeCell ref="E8:E18"/>
    <mergeCell ref="F8:F18"/>
    <mergeCell ref="A19:A21"/>
    <mergeCell ref="E19:E21"/>
    <mergeCell ref="F19:F21"/>
    <mergeCell ref="E5:E7"/>
    <mergeCell ref="F5:F7"/>
    <mergeCell ref="A1:F1"/>
    <mergeCell ref="A2:C2"/>
    <mergeCell ref="A3:A4"/>
    <mergeCell ref="E3:E4"/>
    <mergeCell ref="F3:F4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2"/>
  <sheetViews>
    <sheetView zoomScale="90" zoomScaleNormal="90" workbookViewId="0">
      <selection activeCell="B5" sqref="B5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10" ht="26.5" thickBot="1" x14ac:dyDescent="0.4">
      <c r="A1" s="165" t="s">
        <v>79</v>
      </c>
      <c r="B1" s="148"/>
      <c r="C1" s="148"/>
      <c r="D1" s="129"/>
      <c r="E1" s="129"/>
      <c r="F1" s="130"/>
      <c r="G1" s="90"/>
      <c r="H1" s="59"/>
    </row>
    <row r="2" spans="1:10" ht="33" customHeight="1" thickBot="1" x14ac:dyDescent="0.4">
      <c r="A2" s="149"/>
      <c r="B2" s="166"/>
      <c r="C2" s="167"/>
      <c r="D2" s="106"/>
      <c r="E2" s="2" t="s">
        <v>0</v>
      </c>
      <c r="F2" s="2" t="s">
        <v>26</v>
      </c>
      <c r="G2" s="90"/>
      <c r="H2" s="59"/>
    </row>
    <row r="3" spans="1:10" ht="14.5" x14ac:dyDescent="0.35">
      <c r="A3" s="171" t="s">
        <v>73</v>
      </c>
      <c r="B3" s="105" t="s">
        <v>74</v>
      </c>
      <c r="C3" s="65" t="s">
        <v>4</v>
      </c>
      <c r="D3" s="67">
        <f>IF(C3="Sí",1,IF(C3="No",0,0))</f>
        <v>1</v>
      </c>
      <c r="E3" s="176">
        <f>SUM(D3:D6)</f>
        <v>3</v>
      </c>
      <c r="F3" s="176">
        <f>E3*40/4</f>
        <v>30</v>
      </c>
      <c r="G3" s="90"/>
      <c r="H3" s="59"/>
    </row>
    <row r="4" spans="1:10" ht="14.5" x14ac:dyDescent="0.35">
      <c r="A4" s="172"/>
      <c r="B4" s="66" t="s">
        <v>89</v>
      </c>
      <c r="C4" s="65" t="s">
        <v>44</v>
      </c>
      <c r="D4" s="67">
        <f>IF(C4="No interrumpida",1,IF(C4="Interrumpida",0.5,IF(C4="No",0,0)))</f>
        <v>1</v>
      </c>
      <c r="E4" s="177"/>
      <c r="F4" s="176"/>
      <c r="G4" s="90"/>
      <c r="H4" s="59"/>
    </row>
    <row r="5" spans="1:10" ht="15" customHeight="1" x14ac:dyDescent="0.35">
      <c r="A5" s="173"/>
      <c r="B5" s="69" t="s">
        <v>45</v>
      </c>
      <c r="C5" s="68" t="s">
        <v>84</v>
      </c>
      <c r="D5" s="70">
        <f>IF(C5="Q4 y valores atípicos superiores",1,IF(C5="Q3",0.75,IF(C5="Q2",0.5,IF(C5="Q1 y valores atípicos inferiores",0.25,IF(C5="No", 0)))))</f>
        <v>0.5</v>
      </c>
      <c r="E5" s="177"/>
      <c r="F5" s="176"/>
      <c r="G5" s="90"/>
      <c r="H5" s="59"/>
    </row>
    <row r="6" spans="1:10" thickBot="1" x14ac:dyDescent="0.4">
      <c r="A6" s="174"/>
      <c r="B6" s="72" t="s">
        <v>71</v>
      </c>
      <c r="C6" s="71" t="s">
        <v>84</v>
      </c>
      <c r="D6" s="73">
        <f>IF(C6="Q4 y valores atípicos superiores",1,IF(C6="Q3",0.75,IF(C6="Q2",0.5,IF(C6="Q1 y valores atípicos inferiores",0.25,IF(C6="No", 0)))))</f>
        <v>0.5</v>
      </c>
      <c r="E6" s="178"/>
      <c r="F6" s="179"/>
      <c r="G6" s="90"/>
      <c r="H6" s="59"/>
    </row>
    <row r="7" spans="1:10" ht="14.5" x14ac:dyDescent="0.35">
      <c r="A7" s="168" t="s">
        <v>43</v>
      </c>
      <c r="B7" s="107" t="s">
        <v>46</v>
      </c>
      <c r="C7" s="74" t="s">
        <v>47</v>
      </c>
      <c r="D7" s="75">
        <f>IF(C7="Disponible al público",1,IF(C7="Sí (pero solo por Transparencia)",0.5,IF(C7="No",0,0)))</f>
        <v>1</v>
      </c>
      <c r="E7" s="175">
        <f>SUM(D7:D16)</f>
        <v>3</v>
      </c>
      <c r="F7" s="175">
        <f>E7*40/10</f>
        <v>12</v>
      </c>
      <c r="G7" s="90"/>
      <c r="H7" s="59"/>
    </row>
    <row r="8" spans="1:10" ht="14.5" x14ac:dyDescent="0.35">
      <c r="A8" s="169"/>
      <c r="B8" s="78" t="s">
        <v>65</v>
      </c>
      <c r="C8" s="103" t="s">
        <v>62</v>
      </c>
      <c r="D8" s="77">
        <f>IF(C8="Si",1,IF(C8="Parcialmente",0.5,IF(C8="No",0)))</f>
        <v>0.5</v>
      </c>
      <c r="E8" s="169"/>
      <c r="F8" s="169"/>
      <c r="G8" s="90"/>
      <c r="H8" s="59"/>
    </row>
    <row r="9" spans="1:10" thickBot="1" x14ac:dyDescent="0.4">
      <c r="A9" s="169"/>
      <c r="B9" s="78" t="s">
        <v>69</v>
      </c>
      <c r="C9" s="76" t="s">
        <v>59</v>
      </c>
      <c r="D9" s="79">
        <f>IF(C9="Si",1,IF(C9="No",0))</f>
        <v>0</v>
      </c>
      <c r="E9" s="169"/>
      <c r="F9" s="169"/>
      <c r="G9" s="90"/>
      <c r="H9" s="59"/>
      <c r="J9" s="5"/>
    </row>
    <row r="10" spans="1:10" thickBot="1" x14ac:dyDescent="0.4">
      <c r="A10" s="169"/>
      <c r="B10" s="78" t="s">
        <v>66</v>
      </c>
      <c r="C10" s="76" t="s">
        <v>59</v>
      </c>
      <c r="D10" s="79">
        <f>IF(C10="Si",1,IF(C10="No",0))</f>
        <v>0</v>
      </c>
      <c r="E10" s="169"/>
      <c r="F10" s="169"/>
      <c r="G10" s="90"/>
      <c r="H10" s="59"/>
      <c r="I10" s="5"/>
      <c r="J10" s="109"/>
    </row>
    <row r="11" spans="1:10" ht="14.5" x14ac:dyDescent="0.35">
      <c r="A11" s="169"/>
      <c r="B11" s="78" t="s">
        <v>70</v>
      </c>
      <c r="C11" s="103" t="s">
        <v>59</v>
      </c>
      <c r="D11" s="77">
        <f>IF(C11="Si",1,IF(C11="Parcialmente",0.5,IF(C11="No",0)))</f>
        <v>0</v>
      </c>
      <c r="E11" s="169"/>
      <c r="F11" s="169"/>
      <c r="G11" s="90"/>
      <c r="H11" s="59"/>
      <c r="J11" s="5"/>
    </row>
    <row r="12" spans="1:10" ht="14.5" x14ac:dyDescent="0.35">
      <c r="A12" s="169"/>
      <c r="B12" s="78" t="s">
        <v>67</v>
      </c>
      <c r="C12" s="76" t="s">
        <v>59</v>
      </c>
      <c r="D12" s="79">
        <f>IF(C12="Si",1,IF(C12="No",0))</f>
        <v>0</v>
      </c>
      <c r="E12" s="169"/>
      <c r="F12" s="169"/>
      <c r="G12" s="90"/>
      <c r="H12" s="59"/>
    </row>
    <row r="13" spans="1:10" ht="14.5" x14ac:dyDescent="0.35">
      <c r="A13" s="169"/>
      <c r="B13" s="78" t="s">
        <v>68</v>
      </c>
      <c r="C13" s="76" t="s">
        <v>59</v>
      </c>
      <c r="D13" s="79">
        <f>IF(C13="Si",1,IF(C13="No",0))</f>
        <v>0</v>
      </c>
      <c r="E13" s="169"/>
      <c r="F13" s="169"/>
      <c r="G13" s="90"/>
      <c r="H13" s="59"/>
    </row>
    <row r="14" spans="1:10" ht="14.5" x14ac:dyDescent="0.35">
      <c r="A14" s="169"/>
      <c r="B14" s="78" t="s">
        <v>48</v>
      </c>
      <c r="C14" s="76" t="s">
        <v>85</v>
      </c>
      <c r="D14" s="79">
        <f>IF(C14="Disponible en Periódico Oficial estatal y RRSS o páginas oficiales",1,IF(C14="Sólo páginas oficiales o RRSS",0.75,IF(C14="Sólo en Periódico Oficial estatal",0.5,IF(C14="Sólo por Transparencia",0.25,IF(C14="No",0)))))</f>
        <v>0.25</v>
      </c>
      <c r="E14" s="169"/>
      <c r="F14" s="169"/>
      <c r="G14" s="90"/>
      <c r="H14" s="59"/>
    </row>
    <row r="15" spans="1:10" ht="14.5" x14ac:dyDescent="0.35">
      <c r="A15" s="169"/>
      <c r="B15" s="78" t="s">
        <v>49</v>
      </c>
      <c r="C15" s="76" t="s">
        <v>55</v>
      </c>
      <c r="D15" s="79">
        <f>IF(C15="Sí (en ROP)",1,IF(C15="Sí (en convocatoria)",0.5,IF(C15="No",0)))</f>
        <v>1</v>
      </c>
      <c r="E15" s="169"/>
      <c r="F15" s="169"/>
      <c r="G15" s="90"/>
      <c r="H15" s="59"/>
    </row>
    <row r="16" spans="1:10" ht="25.5" customHeight="1" thickBot="1" x14ac:dyDescent="0.4">
      <c r="A16" s="170"/>
      <c r="B16" s="81" t="s">
        <v>50</v>
      </c>
      <c r="C16" s="80" t="s">
        <v>86</v>
      </c>
      <c r="D16" s="82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0.25</v>
      </c>
      <c r="E16" s="170"/>
      <c r="F16" s="170"/>
      <c r="G16" s="90"/>
      <c r="H16" s="59"/>
    </row>
    <row r="17" spans="1:8" thickBot="1" x14ac:dyDescent="0.4">
      <c r="A17" s="111" t="s">
        <v>88</v>
      </c>
      <c r="B17" s="110" t="s">
        <v>51</v>
      </c>
      <c r="C17" s="83" t="s">
        <v>4</v>
      </c>
      <c r="D17" s="108">
        <f>IF(C17="Sí",1,IF(C17="No",0,0))</f>
        <v>1</v>
      </c>
      <c r="E17" s="108">
        <f>SUM(D17)</f>
        <v>1</v>
      </c>
      <c r="F17" s="108">
        <f>E17*20/1</f>
        <v>20</v>
      </c>
      <c r="G17" s="90"/>
      <c r="H17" s="59"/>
    </row>
    <row r="18" spans="1:8" ht="26.5" thickBot="1" x14ac:dyDescent="0.4">
      <c r="A18" s="104"/>
      <c r="B18" s="84"/>
      <c r="C18" s="84"/>
      <c r="D18" s="38"/>
      <c r="E18" s="2" t="s">
        <v>24</v>
      </c>
      <c r="F18" s="39">
        <f>SUM(F3:F17)</f>
        <v>62</v>
      </c>
      <c r="G18" s="59"/>
      <c r="H18" s="59"/>
    </row>
    <row r="19" spans="1:8" ht="26.5" thickBot="1" x14ac:dyDescent="0.4">
      <c r="A19" s="59"/>
      <c r="B19" s="85"/>
      <c r="C19" s="85"/>
      <c r="D19" s="37"/>
      <c r="E19" s="3" t="s">
        <v>25</v>
      </c>
      <c r="F19" s="40">
        <f>F18*45/100</f>
        <v>27.9</v>
      </c>
      <c r="G19" s="90"/>
      <c r="H19" s="59"/>
    </row>
    <row r="20" spans="1:8" ht="14.5" x14ac:dyDescent="0.35">
      <c r="A20" s="59"/>
      <c r="B20" s="59"/>
      <c r="C20" s="59"/>
      <c r="D20" s="59"/>
      <c r="E20" s="59"/>
      <c r="F20" s="90"/>
      <c r="G20" s="59"/>
      <c r="H20" s="59"/>
    </row>
    <row r="21" spans="1:8" ht="15" customHeight="1" x14ac:dyDescent="0.35">
      <c r="A21" s="59"/>
      <c r="B21" s="59"/>
      <c r="C21" s="59"/>
      <c r="D21" s="59"/>
      <c r="E21" s="59"/>
      <c r="F21" s="59"/>
      <c r="G21" s="59"/>
      <c r="H21" s="59"/>
    </row>
    <row r="22" spans="1:8" ht="14.5" x14ac:dyDescent="0.35">
      <c r="A22" s="102"/>
      <c r="B22" s="59"/>
      <c r="C22" s="59"/>
      <c r="D22" s="59"/>
      <c r="E22" s="59"/>
      <c r="F22" s="59"/>
      <c r="G22" s="59"/>
      <c r="H22" s="59"/>
    </row>
    <row r="23" spans="1:8" ht="15" customHeight="1" x14ac:dyDescent="0.35">
      <c r="A23" s="59"/>
      <c r="B23" s="59"/>
      <c r="C23" s="59"/>
      <c r="D23" s="59"/>
      <c r="E23" s="59"/>
      <c r="F23" s="59"/>
      <c r="G23" s="59"/>
      <c r="H23" s="59"/>
    </row>
    <row r="24" spans="1:8" ht="15" customHeight="1" x14ac:dyDescent="0.35">
      <c r="A24" s="59"/>
      <c r="B24" s="59"/>
      <c r="C24" s="59"/>
      <c r="D24" s="59"/>
      <c r="E24" s="59"/>
      <c r="F24" s="59"/>
      <c r="G24" s="59"/>
      <c r="H24" s="59"/>
    </row>
    <row r="25" spans="1:8" ht="15.75" customHeight="1" x14ac:dyDescent="0.35">
      <c r="A25" s="59"/>
      <c r="B25" s="59"/>
      <c r="C25" s="59"/>
      <c r="D25" s="59"/>
      <c r="E25" s="59"/>
      <c r="F25" s="59"/>
      <c r="G25" s="59"/>
      <c r="H25" s="59"/>
    </row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2022-07-22T20:12:02Z</dcterms:modified>
</cp:coreProperties>
</file>